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lculs" sheetId="1" state="visible" r:id="rId3"/>
    <sheet name="Explications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<sst xmlns="http://schemas.openxmlformats.org/spreadsheetml/2006/main" count="72" uniqueCount="60">
  <si>
    <t xml:space="preserve">3aPV : Calculs de rentabilité – choix entre "Vente totale" et "Auto-consommation"</t>
  </si>
  <si>
    <t xml:space="preserve">Les valeurs sur fond jaune sont à ajuster en fonction de l’installation</t>
  </si>
  <si>
    <t xml:space="preserve">Données d’entrée :</t>
  </si>
  <si>
    <t xml:space="preserve">Pour déterminer ces valeurs vous trouverez une aide dans la feuille "Explications"</t>
  </si>
  <si>
    <t xml:space="preserve">Puissance de l’installation :</t>
  </si>
  <si>
    <t xml:space="preserve"> Wc</t>
  </si>
  <si>
    <t xml:space="preserve"> &lt; ou = 36 kWc</t>
  </si>
  <si>
    <t xml:space="preserve">Indice de production :</t>
  </si>
  <si>
    <t xml:space="preserve"> kWh/Wc</t>
  </si>
  <si>
    <t xml:space="preserve"> (1.5 sans ombre et plein sud)</t>
  </si>
  <si>
    <t xml:space="preserve">Prix d’achat du Wc avec 3aPV :</t>
  </si>
  <si>
    <t xml:space="preserve"> € TTC</t>
  </si>
  <si>
    <t xml:space="preserve">Voir "Explications" dans la feuille suivante</t>
  </si>
  <si>
    <t xml:space="preserve">Taux d’autoconsommation :</t>
  </si>
  <si>
    <t xml:space="preserve">  %</t>
  </si>
  <si>
    <t xml:space="preserve">Prime "auto-consommation" :</t>
  </si>
  <si>
    <t xml:space="preserve"> €</t>
  </si>
  <si>
    <t xml:space="preserve">Décroissance de la production :</t>
  </si>
  <si>
    <t xml:space="preserve"> %/an</t>
  </si>
  <si>
    <t xml:space="preserve">Gains cumulés</t>
  </si>
  <si>
    <t xml:space="preserve">Augmentation de l’électricité :</t>
  </si>
  <si>
    <t xml:space="preserve">Raccordement ENEDIS</t>
  </si>
  <si>
    <t xml:space="preserve">Frais annexes</t>
  </si>
  <si>
    <t xml:space="preserve">En "Vente totale" :</t>
  </si>
  <si>
    <t xml:space="preserve">Achat</t>
  </si>
  <si>
    <t xml:space="preserve"> €/kWh</t>
  </si>
  <si>
    <t xml:space="preserve">Turpe :</t>
  </si>
  <si>
    <t xml:space="preserve"> €/an</t>
  </si>
  <si>
    <t xml:space="preserve">Enedis raccordement : </t>
  </si>
  <si>
    <t xml:space="preserve"> € si &lt; 18 kVA</t>
  </si>
  <si>
    <t xml:space="preserve">Tranchée+câble+RGE : </t>
  </si>
  <si>
    <t xml:space="preserve">En "Auto-consommation" :</t>
  </si>
  <si>
    <t xml:space="preserve">Conso :</t>
  </si>
  <si>
    <t xml:space="preserve">Disjoncteur + RGE : </t>
  </si>
  <si>
    <t xml:space="preserve">Année :</t>
  </si>
  <si>
    <t xml:space="preserve">Coût en "vente totale": </t>
  </si>
  <si>
    <t xml:space="preserve">Rentrée annuelle (EdF-OA) : </t>
  </si>
  <si>
    <t xml:space="preserve">Coût en "auto-consommation": </t>
  </si>
  <si>
    <t xml:space="preserve">Rentrée annuelle (EdF-OA) : </t>
  </si>
  <si>
    <t xml:space="preserve">Prime versée en totalité la première année (arrêté du 8 février 2023)</t>
  </si>
  <si>
    <t xml:space="preserve">Attention :</t>
  </si>
  <si>
    <t xml:space="preserve"> Au dessus de 3 kWc il faut déclarer sur votre feuille d’impôt les revenus de la vente</t>
  </si>
  <si>
    <t xml:space="preserve"> des kWh à EdF-OA, et donc les retrancher des "rentrées annuelles" !</t>
  </si>
  <si>
    <t xml:space="preserve">Le coût est très faible et dépend de votre niveau d’imposition.</t>
  </si>
  <si>
    <t xml:space="preserve">Vous trouverez ici des explications sur les estimations des différents coefficients utilisés  dans "Calculs"</t>
  </si>
  <si>
    <t xml:space="preserve"> Nous ne traiterons que des installations &lt; ou = 9 kWc</t>
  </si>
  <si>
    <t xml:space="preserve">C’est la quantité d’énergie qu’un Wc de modules PV peut délivrer dans notre région PACA (entre 1.2 et 1.5 selon l’orientation)</t>
  </si>
  <si>
    <t xml:space="preserve">La fonction : 1.4-0.02*P ; avec P en kWc, est calculée à partir des devis que nous avons pu obtenir en 2023</t>
  </si>
  <si>
    <t xml:space="preserve">C’est le rapport entre le nombre de kWh que vous allez consommer et votre production photovoltaïque annuelle. Il est couramment de 20 à 30 % seulement. Pour atteindre 50 à 60 % il faut une toute petite installation ou transférer en journée beaucoup de sa production vers le chauffe-eau, la pompe de piscine ou le climatiseur.</t>
  </si>
  <si>
    <t xml:space="preserve">Si vous faites de l’auto-consommation, l’état vous encourage par une "Prime à l’investissement" versée par EdF-OA lors du paiement de votre première facture.</t>
  </si>
  <si>
    <t xml:space="preserve">C’est la perte naturelle de production du photovoltaïque (entre 0 et 0.7 %/an) </t>
  </si>
  <si>
    <t xml:space="preserve">On fait l’hypothèse que le prix de l’électricité va augmenter linéairement de x % par an</t>
  </si>
  <si>
    <t xml:space="preserve">C’est le prix du kWh payé par EdF-OA si vous lui vendez toute votre production.</t>
  </si>
  <si>
    <t xml:space="preserve">Le coût du raccordement vous est fourni par Enedis en retour de votre demande de raccordement.</t>
  </si>
  <si>
    <t xml:space="preserve">Si vous avez des coûts supplémentaires en faire la somme ici.</t>
  </si>
  <si>
    <t xml:space="preserve">C’est le prix des kWh que vous consommez. Sur une année entière, faites la somme de vos 6 versements bimestriels en €TTC et la somme des 6 abonnements en €HT auquel ajouter les 5,5 % de taxe. Vous retranchez cette valeur de la somme précédente, et en divisant le résultat par la somme des kWh consommés sur l’année, vous obtenez le prix du kWh économisé par l’auto-consommation en prenant en compte toutes les taxes.</t>
  </si>
  <si>
    <t xml:space="preserve">C’est le prix des kWh en surplus payé par EdF-OA en auto-consommation. Partiellement indexé sur le coût de la vie depuis l’arrêté du 8 février 2023.</t>
  </si>
  <si>
    <t xml:space="preserve">En auto-consommation vous devez ajouter à votre tableau électrique un disjoncteur ou un sectionneur pour isoler l’installation PV.</t>
  </si>
  <si>
    <r>
      <rPr>
        <i val="true"/>
        <sz val="10"/>
        <rFont val="Arial"/>
        <family val="2"/>
        <charset val="1"/>
      </rPr>
      <t xml:space="preserve">Au delà de 3 kWc vous devez déclarer sur votre feuille d’impôt les sommes perçues de EdF-OA. Ce que l’on peut estimer à 5,5 % entre 6000 et 12 000 € de revenu par part ou 14 % entre 12 000 et 26 000 € par part ou 30 % entre 26 et 71 k€, à ajuster en fonction de vos impôts réels</t>
    </r>
    <r>
      <rPr>
        <sz val="10"/>
        <rFont val="Arial"/>
        <family val="2"/>
        <charset val="1"/>
      </rPr>
      <t xml:space="preserve">)</t>
    </r>
  </si>
  <si>
    <t xml:space="preserve">* Ces valeurs de fiscalité sont tirées de : https://expert-comptable-photovoltaique.fr/fiscalite/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</si>
</sst>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0.00"/>
    <numFmt numFmtId="167" formatCode="0.0"/>
    <numFmt numFmtId="168" formatCode="0.000"/>
    <numFmt numFmtId="169" formatCode="0;[RED]\-0"/>
  </numFmts>
  <fonts count="2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  <charset val="1"/>
    </font>
    <font>
      <b val="true"/>
      <sz val="12"/>
      <name val="Arial"/>
      <family val="2"/>
      <charset val="1"/>
    </font>
    <font>
      <i val="true"/>
      <sz val="12"/>
      <color rgb="FF0099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20"/>
      <color rgb="FFC9211E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C9211E"/>
      <name val="Arial"/>
      <family val="2"/>
      <charset val="1"/>
    </font>
    <font>
      <b val="true"/>
      <i val="true"/>
      <sz val="10"/>
      <color rgb="FFC9211E"/>
      <name val="Arial"/>
      <family val="2"/>
      <charset val="1"/>
    </font>
    <font>
      <sz val="10"/>
      <color rgb="FF009900"/>
      <name val="Arial"/>
      <family val="2"/>
      <charset val="1"/>
    </font>
    <font>
      <b val="true"/>
      <sz val="11"/>
      <color rgb="FF009900"/>
      <name val="Arial"/>
      <family val="2"/>
      <charset val="1"/>
    </font>
    <font>
      <b val="true"/>
      <sz val="12"/>
      <color rgb="FF009900"/>
      <name val="Arial"/>
      <family val="2"/>
      <charset val="1"/>
    </font>
    <font>
      <i val="true"/>
      <sz val="10"/>
      <color rgb="FFC9211E"/>
      <name val="Arial"/>
      <family val="2"/>
      <charset val="1"/>
    </font>
    <font>
      <sz val="10"/>
      <color rgb="FFC9211E"/>
      <name val="Arial"/>
      <family val="2"/>
      <charset val="1"/>
    </font>
    <font>
      <b val="true"/>
      <sz val="12"/>
      <color rgb="FFC9211E"/>
      <name val="Arial"/>
      <family val="2"/>
      <charset val="1"/>
    </font>
    <font>
      <sz val="12"/>
      <color rgb="FFC9211E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i val="true"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66"/>
        <bgColor rgb="FFFFFF00"/>
      </patternFill>
    </fill>
    <fill>
      <patternFill patternType="solid">
        <fgColor rgb="FFCCCCFF"/>
        <bgColor rgb="FFC0C0C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hair"/>
      <right/>
      <top style="medium"/>
      <bottom style="hair"/>
      <diagonal/>
    </border>
    <border diagonalUp="false" diagonalDown="false">
      <left/>
      <right/>
      <top style="medium"/>
      <bottom style="hair"/>
      <diagonal/>
    </border>
    <border diagonalUp="false" diagonalDown="false">
      <left/>
      <right style="hair"/>
      <top style="medium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7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7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7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7" fillId="3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7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7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7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5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0" fillId="5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8" fontId="7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5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0" fillId="5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7" fillId="3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9" fontId="1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7" fillId="5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0" fillId="5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21</xdr:col>
      <xdr:colOff>215280</xdr:colOff>
      <xdr:row>9</xdr:row>
      <xdr:rowOff>40680</xdr:rowOff>
    </xdr:from>
    <xdr:to>
      <xdr:col>21</xdr:col>
      <xdr:colOff>215280</xdr:colOff>
      <xdr:row>13</xdr:row>
      <xdr:rowOff>5400</xdr:rowOff>
    </xdr:to>
    <xdr:sp>
      <xdr:nvSpPr>
        <xdr:cNvPr id="0" name="Ligne verticale 1"/>
        <xdr:cNvSpPr/>
      </xdr:nvSpPr>
      <xdr:spPr>
        <a:xfrm>
          <a:off x="11842200" y="1999080"/>
          <a:ext cx="0" cy="612360"/>
        </a:xfrm>
        <a:prstGeom prst="line">
          <a:avLst/>
        </a:prstGeom>
        <a:ln w="36000">
          <a:solidFill>
            <a:srgbClr val="ff0000"/>
          </a:solidFill>
          <a:round/>
          <a:tailEnd len="med" type="arrow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1.859375" defaultRowHeight="12.75" customHeight="true" zeroHeight="false" outlineLevelRow="0" outlineLevelCol="0"/>
  <cols>
    <col collapsed="false" customWidth="true" hidden="false" outlineLevel="0" max="1" min="1" style="1" width="27.99"/>
    <col collapsed="false" customWidth="true" hidden="false" outlineLevel="0" max="2" min="2" style="1" width="8.15"/>
    <col collapsed="false" customWidth="true" hidden="false" outlineLevel="0" max="3" min="3" style="1" width="8"/>
    <col collapsed="false" customWidth="true" hidden="false" outlineLevel="0" max="21" min="4" style="1" width="6.71"/>
    <col collapsed="false" customWidth="true" hidden="false" outlineLevel="0" max="22" min="22" style="1" width="7.42"/>
  </cols>
  <sheetData>
    <row r="1" customFormat="fals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Format="false" ht="19.5" hidden="false" customHeight="true" outlineLevel="0" collapsed="false">
      <c r="A2" s="3"/>
      <c r="B2" s="3"/>
      <c r="D2" s="4" t="s">
        <v>1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customFormat="false" ht="19.5" hidden="false" customHeight="true" outlineLevel="0" collapsed="false">
      <c r="A3" s="3" t="s">
        <v>2</v>
      </c>
      <c r="B3" s="3"/>
      <c r="C3" s="4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customFormat="false" ht="24.45" hidden="false" customHeight="false" outlineLevel="0" collapsed="false">
      <c r="A4" s="1" t="s">
        <v>4</v>
      </c>
      <c r="B4" s="5" t="n">
        <v>4000</v>
      </c>
      <c r="C4" s="6" t="s">
        <v>5</v>
      </c>
      <c r="D4" s="7" t="s">
        <v>6</v>
      </c>
      <c r="G4" s="8"/>
      <c r="J4" s="9" t="str">
        <f aca="false">IF(B4&gt;36000,"ATTENTION la puissance est &gt; 36 kWc"," ")</f>
        <v> </v>
      </c>
    </row>
    <row r="5" customFormat="false" ht="12.75" hidden="false" customHeight="false" outlineLevel="0" collapsed="false">
      <c r="A5" s="1" t="s">
        <v>7</v>
      </c>
      <c r="B5" s="10" t="n">
        <v>1.4</v>
      </c>
      <c r="C5" s="6" t="s">
        <v>8</v>
      </c>
      <c r="D5" s="11" t="s">
        <v>9</v>
      </c>
    </row>
    <row r="6" customFormat="false" ht="12.75" hidden="false" customHeight="false" outlineLevel="0" collapsed="false">
      <c r="A6" s="1" t="s">
        <v>10</v>
      </c>
      <c r="B6" s="10" t="n">
        <f aca="false">1.1-0.0239*B4/1000</f>
        <v>1.0044</v>
      </c>
      <c r="C6" s="6" t="s">
        <v>11</v>
      </c>
      <c r="D6" s="11" t="s">
        <v>12</v>
      </c>
    </row>
    <row r="7" customFormat="false" ht="12.75" hidden="false" customHeight="false" outlineLevel="0" collapsed="false">
      <c r="A7" s="1" t="s">
        <v>13</v>
      </c>
      <c r="B7" s="5" t="n">
        <v>20</v>
      </c>
      <c r="C7" s="6" t="s">
        <v>14</v>
      </c>
    </row>
    <row r="8" customFormat="false" ht="12.75" hidden="false" customHeight="false" outlineLevel="0" collapsed="false">
      <c r="A8" s="1" t="s">
        <v>15</v>
      </c>
      <c r="B8" s="12" t="n">
        <f aca="false">IF(B4&gt;9000,0.19*B4,IF(B4&gt;3000,0.08*B4,0.08*B4))</f>
        <v>320</v>
      </c>
      <c r="C8" s="6" t="s">
        <v>16</v>
      </c>
      <c r="U8" s="13"/>
    </row>
    <row r="9" customFormat="false" ht="12.75" hidden="false" customHeight="false" outlineLevel="0" collapsed="false">
      <c r="A9" s="1" t="s">
        <v>17</v>
      </c>
      <c r="B9" s="14" t="n">
        <v>0.7</v>
      </c>
      <c r="C9" s="6" t="s">
        <v>18</v>
      </c>
      <c r="H9" s="15"/>
      <c r="I9" s="15"/>
      <c r="J9" s="15"/>
      <c r="K9" s="15"/>
      <c r="L9" s="15"/>
      <c r="M9" s="16"/>
      <c r="N9" s="16"/>
      <c r="O9" s="15"/>
      <c r="P9" s="15"/>
      <c r="Q9" s="15"/>
      <c r="R9" s="15"/>
      <c r="U9" s="13" t="s">
        <v>19</v>
      </c>
    </row>
    <row r="10" customFormat="false" ht="12.75" hidden="false" customHeight="false" outlineLevel="0" collapsed="false">
      <c r="A10" s="1" t="s">
        <v>20</v>
      </c>
      <c r="B10" s="14" t="n">
        <v>3</v>
      </c>
      <c r="C10" s="6" t="s">
        <v>18</v>
      </c>
      <c r="H10" s="17" t="s">
        <v>21</v>
      </c>
      <c r="I10" s="17"/>
      <c r="J10" s="17"/>
      <c r="K10" s="17"/>
      <c r="L10" s="17"/>
      <c r="M10" s="18"/>
      <c r="N10" s="19"/>
      <c r="O10" s="20" t="s">
        <v>22</v>
      </c>
      <c r="P10" s="20"/>
      <c r="Q10" s="20"/>
      <c r="R10" s="20"/>
    </row>
    <row r="11" customFormat="false" ht="12.75" hidden="false" customHeight="false" outlineLevel="0" collapsed="false">
      <c r="A11" s="21" t="s">
        <v>23</v>
      </c>
      <c r="B11" s="21" t="s">
        <v>24</v>
      </c>
      <c r="C11" s="22" t="n">
        <f aca="false">IF(B4&gt;9000,0.1295,IF(B4&gt;3000,0,0))</f>
        <v>0</v>
      </c>
      <c r="D11" s="6" t="s">
        <v>25</v>
      </c>
      <c r="E11" s="6" t="s">
        <v>26</v>
      </c>
      <c r="F11" s="6" t="n">
        <v>42</v>
      </c>
      <c r="G11" s="1" t="s">
        <v>27</v>
      </c>
      <c r="H11" s="23"/>
      <c r="J11" s="24" t="s">
        <v>28</v>
      </c>
      <c r="K11" s="5" t="n">
        <v>513</v>
      </c>
      <c r="L11" s="25" t="s">
        <v>29</v>
      </c>
      <c r="M11" s="26"/>
      <c r="N11" s="27"/>
      <c r="O11" s="25"/>
      <c r="P11" s="28" t="s">
        <v>30</v>
      </c>
      <c r="Q11" s="5" t="n">
        <v>700</v>
      </c>
      <c r="R11" s="29" t="s">
        <v>16</v>
      </c>
    </row>
    <row r="12" customFormat="false" ht="12.75" hidden="false" customHeight="false" outlineLevel="0" collapsed="false">
      <c r="A12" s="30" t="s">
        <v>31</v>
      </c>
      <c r="B12" s="30" t="s">
        <v>32</v>
      </c>
      <c r="C12" s="31" t="n">
        <v>0.21</v>
      </c>
      <c r="D12" s="32" t="s">
        <v>25</v>
      </c>
      <c r="E12" s="32" t="s">
        <v>26</v>
      </c>
      <c r="F12" s="32" t="n">
        <v>11</v>
      </c>
      <c r="G12" s="32" t="s">
        <v>27</v>
      </c>
      <c r="H12" s="33"/>
      <c r="I12" s="34"/>
      <c r="J12" s="35" t="s">
        <v>28</v>
      </c>
      <c r="K12" s="36" t="n">
        <v>0</v>
      </c>
      <c r="L12" s="37" t="s">
        <v>16</v>
      </c>
      <c r="M12" s="38"/>
      <c r="N12" s="39"/>
      <c r="O12" s="37"/>
      <c r="P12" s="40" t="s">
        <v>33</v>
      </c>
      <c r="Q12" s="36" t="n">
        <v>100</v>
      </c>
      <c r="R12" s="41" t="s">
        <v>16</v>
      </c>
    </row>
    <row r="13" customFormat="false" ht="12.75" hidden="false" customHeight="false" outlineLevel="0" collapsed="false">
      <c r="A13" s="42"/>
      <c r="B13" s="21" t="s">
        <v>24</v>
      </c>
      <c r="C13" s="43" t="n">
        <f aca="false">IF(B4&gt;9000,0.0761,0.04)</f>
        <v>0.04</v>
      </c>
      <c r="D13" s="6" t="s">
        <v>25</v>
      </c>
      <c r="E13" s="44"/>
      <c r="F13" s="6"/>
      <c r="J13" s="24"/>
    </row>
    <row r="15" s="45" customFormat="true" ht="12.75" hidden="false" customHeight="false" outlineLevel="0" collapsed="false">
      <c r="A15" s="21"/>
      <c r="B15" s="21" t="s">
        <v>34</v>
      </c>
      <c r="C15" s="45" t="n">
        <v>1</v>
      </c>
      <c r="D15" s="45" t="n">
        <v>2</v>
      </c>
      <c r="E15" s="45" t="n">
        <v>3</v>
      </c>
      <c r="F15" s="45" t="n">
        <v>4</v>
      </c>
      <c r="G15" s="45" t="n">
        <v>5</v>
      </c>
      <c r="H15" s="45" t="n">
        <v>6</v>
      </c>
      <c r="I15" s="45" t="n">
        <v>7</v>
      </c>
      <c r="J15" s="45" t="n">
        <v>8</v>
      </c>
      <c r="K15" s="45" t="n">
        <v>9</v>
      </c>
      <c r="L15" s="45" t="n">
        <v>10</v>
      </c>
      <c r="M15" s="45" t="n">
        <v>11</v>
      </c>
      <c r="N15" s="45" t="n">
        <v>12</v>
      </c>
      <c r="O15" s="45" t="n">
        <v>13</v>
      </c>
      <c r="P15" s="45" t="n">
        <v>14</v>
      </c>
      <c r="Q15" s="45" t="n">
        <v>15</v>
      </c>
      <c r="R15" s="45" t="n">
        <v>16</v>
      </c>
      <c r="S15" s="45" t="n">
        <v>17</v>
      </c>
      <c r="T15" s="45" t="n">
        <v>18</v>
      </c>
      <c r="U15" s="45" t="n">
        <v>19</v>
      </c>
      <c r="V15" s="45" t="n">
        <v>20</v>
      </c>
    </row>
    <row r="16" customFormat="false" ht="13.8" hidden="false" customHeight="false" outlineLevel="0" collapsed="false">
      <c r="A16" s="24" t="s">
        <v>35</v>
      </c>
      <c r="B16" s="46" t="n">
        <f aca="false">-(B4*B6+K11+Q11)</f>
        <v>-5230.6</v>
      </c>
      <c r="C16" s="47" t="n">
        <f aca="false">B16+C17</f>
        <v>-5272.6</v>
      </c>
      <c r="D16" s="47" t="n">
        <f aca="false">C16+D17</f>
        <v>-5314.6</v>
      </c>
      <c r="E16" s="47" t="n">
        <f aca="false">D16+E17</f>
        <v>-5356.6</v>
      </c>
      <c r="F16" s="47" t="n">
        <f aca="false">E16+F17</f>
        <v>-5398.6</v>
      </c>
      <c r="G16" s="47" t="n">
        <f aca="false">F16+G17</f>
        <v>-5440.6</v>
      </c>
      <c r="H16" s="47" t="n">
        <f aca="false">G16+H17</f>
        <v>-5482.6</v>
      </c>
      <c r="I16" s="47" t="n">
        <f aca="false">H16+I17</f>
        <v>-5524.6</v>
      </c>
      <c r="J16" s="47" t="n">
        <f aca="false">I16+J17</f>
        <v>-5566.6</v>
      </c>
      <c r="K16" s="47" t="n">
        <f aca="false">J16+K17</f>
        <v>-5608.6</v>
      </c>
      <c r="L16" s="47" t="n">
        <f aca="false">K16+L17</f>
        <v>-5650.6</v>
      </c>
      <c r="M16" s="47" t="n">
        <f aca="false">L16+M17</f>
        <v>-5692.6</v>
      </c>
      <c r="N16" s="47" t="n">
        <f aca="false">M16+N17</f>
        <v>-5734.6</v>
      </c>
      <c r="O16" s="47" t="n">
        <f aca="false">N16+O17</f>
        <v>-5776.6</v>
      </c>
      <c r="P16" s="47" t="n">
        <f aca="false">O16+P17</f>
        <v>-5818.6</v>
      </c>
      <c r="Q16" s="47" t="n">
        <f aca="false">P16+Q17</f>
        <v>-5860.6</v>
      </c>
      <c r="R16" s="47" t="n">
        <f aca="false">Q16+R17</f>
        <v>-5902.6</v>
      </c>
      <c r="S16" s="47" t="n">
        <f aca="false">R16+S17</f>
        <v>-5944.6</v>
      </c>
      <c r="T16" s="47" t="n">
        <f aca="false">S16+T17</f>
        <v>-5986.6</v>
      </c>
      <c r="U16" s="47" t="n">
        <f aca="false">T16+U17</f>
        <v>-6028.6</v>
      </c>
      <c r="V16" s="48" t="n">
        <f aca="false">U16+V17</f>
        <v>-6070.6</v>
      </c>
      <c r="X16" s="49"/>
    </row>
    <row r="17" customFormat="false" ht="12.75" hidden="false" customHeight="false" outlineLevel="0" collapsed="false">
      <c r="A17" s="24" t="s">
        <v>36</v>
      </c>
      <c r="B17" s="50"/>
      <c r="C17" s="25" t="n">
        <f aca="false">$C11*$B4*$B5-$F$11</f>
        <v>-42</v>
      </c>
      <c r="D17" s="25" t="n">
        <f aca="false">$C11*$B4*$B5*(1-C15*$B9/100)-$F$11</f>
        <v>-42</v>
      </c>
      <c r="E17" s="25" t="n">
        <f aca="false">$C11*$B4*$B5*(1-D15*$B9/100)-$F$11</f>
        <v>-42</v>
      </c>
      <c r="F17" s="25" t="n">
        <f aca="false">$C11*$B4*$B5*(1-E15*$B9/100)-$F$11</f>
        <v>-42</v>
      </c>
      <c r="G17" s="25" t="n">
        <f aca="false">$C11*$B4*$B5*(1-F15*$B9/100)-$F$11</f>
        <v>-42</v>
      </c>
      <c r="H17" s="25" t="n">
        <f aca="false">$C11*$B4*$B5*(1-G15*$B9/100)-$F$11</f>
        <v>-42</v>
      </c>
      <c r="I17" s="25" t="n">
        <f aca="false">$C11*$B4*$B5*(1-H15*$B9/100)-$F$11</f>
        <v>-42</v>
      </c>
      <c r="J17" s="25" t="n">
        <f aca="false">$C11*$B4*$B5*(1-I15*$B9/100)-$F$11</f>
        <v>-42</v>
      </c>
      <c r="K17" s="25" t="n">
        <f aca="false">$C11*$B4*$B5*(1-J15*$B9/100)-$F$11</f>
        <v>-42</v>
      </c>
      <c r="L17" s="25" t="n">
        <f aca="false">$C11*$B4*$B5*(1-K15*$B9/100)-$F$11</f>
        <v>-42</v>
      </c>
      <c r="M17" s="25" t="n">
        <f aca="false">$C11*$B4*$B5*(1-L15*$B9/100)-$F$11</f>
        <v>-42</v>
      </c>
      <c r="N17" s="25" t="n">
        <f aca="false">$C11*$B4*$B5*(1-M15*$B9/100)-$F$11</f>
        <v>-42</v>
      </c>
      <c r="O17" s="25" t="n">
        <f aca="false">$C11*$B4*$B5*(1-N15*$B9/100)-$F$11</f>
        <v>-42</v>
      </c>
      <c r="P17" s="25" t="n">
        <f aca="false">$C11*$B4*$B5*(1-O15*$B9/100)-$F$11</f>
        <v>-42</v>
      </c>
      <c r="Q17" s="25" t="n">
        <f aca="false">$C11*$B4*$B5*(1-P15*$B9/100)-$F$11</f>
        <v>-42</v>
      </c>
      <c r="R17" s="25" t="n">
        <f aca="false">$C11*$B4*$B5*(1-Q15*$B9/100)-$F$11</f>
        <v>-42</v>
      </c>
      <c r="S17" s="25" t="n">
        <f aca="false">$C11*$B4*$B5*(1-R15*$B9/100)-$F$11</f>
        <v>-42</v>
      </c>
      <c r="T17" s="25" t="n">
        <f aca="false">$C11*$B4*$B5*(1-S15*$B9/100)-$F$11</f>
        <v>-42</v>
      </c>
      <c r="U17" s="25" t="n">
        <f aca="false">$C11*$B4*$B5*(1-T15*$B9/100)-$F$11</f>
        <v>-42</v>
      </c>
      <c r="V17" s="25" t="n">
        <f aca="false">$C11*$B4*$B5*(1-U15*$B9/100)-$F$11</f>
        <v>-42</v>
      </c>
      <c r="X17" s="25"/>
    </row>
    <row r="18" customFormat="false" ht="7.5" hidden="false" customHeight="true" outlineLevel="0" collapsed="false">
      <c r="A18" s="51"/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X18" s="25"/>
    </row>
    <row r="19" customFormat="false" ht="15" hidden="false" customHeight="false" outlineLevel="0" collapsed="false">
      <c r="A19" s="24" t="s">
        <v>37</v>
      </c>
      <c r="B19" s="54" t="n">
        <f aca="false">-(B4*B6+K12+Q12)</f>
        <v>-4117.6</v>
      </c>
      <c r="C19" s="47" t="n">
        <f aca="false">B19+C20</f>
        <v>-3394.2</v>
      </c>
      <c r="D19" s="47" t="n">
        <f aca="false">C19+D20</f>
        <v>-2993.7008</v>
      </c>
      <c r="E19" s="47" t="n">
        <f aca="false">D19+E20</f>
        <v>-2596.1024</v>
      </c>
      <c r="F19" s="47" t="n">
        <f aca="false">E19+F20</f>
        <v>-2201.4048</v>
      </c>
      <c r="G19" s="47" t="n">
        <f aca="false">F19+G20</f>
        <v>-1809.608</v>
      </c>
      <c r="H19" s="47" t="n">
        <f aca="false">G19+H20</f>
        <v>-1420.712</v>
      </c>
      <c r="I19" s="47" t="n">
        <f aca="false">H19+I20</f>
        <v>-1034.7168</v>
      </c>
      <c r="J19" s="47" t="n">
        <f aca="false">I19+J20</f>
        <v>-651.6224</v>
      </c>
      <c r="K19" s="47" t="n">
        <f aca="false">J19+K20</f>
        <v>-271.4288</v>
      </c>
      <c r="L19" s="47" t="n">
        <f aca="false">K19+L20</f>
        <v>105.864000000001</v>
      </c>
      <c r="M19" s="47" t="n">
        <f aca="false">L19+M20</f>
        <v>480.256000000001</v>
      </c>
      <c r="N19" s="47" t="n">
        <f aca="false">M19+N20</f>
        <v>851.747200000001</v>
      </c>
      <c r="O19" s="47" t="n">
        <f aca="false">N19+O20</f>
        <v>1220.3376</v>
      </c>
      <c r="P19" s="47" t="n">
        <f aca="false">O19+P20</f>
        <v>1586.0272</v>
      </c>
      <c r="Q19" s="47" t="n">
        <f aca="false">P19+Q20</f>
        <v>1948.816</v>
      </c>
      <c r="R19" s="47" t="n">
        <f aca="false">Q19+R20</f>
        <v>2308.704</v>
      </c>
      <c r="S19" s="47" t="n">
        <f aca="false">R19+S20</f>
        <v>2665.6912</v>
      </c>
      <c r="T19" s="47" t="n">
        <f aca="false">S19+T20</f>
        <v>3019.7776</v>
      </c>
      <c r="U19" s="47" t="n">
        <f aca="false">T19+U20</f>
        <v>3370.9632</v>
      </c>
      <c r="V19" s="55" t="n">
        <f aca="false">U19+V20</f>
        <v>3719.248</v>
      </c>
      <c r="X19" s="25"/>
    </row>
    <row r="20" customFormat="false" ht="12.75" hidden="false" customHeight="false" outlineLevel="0" collapsed="false">
      <c r="A20" s="24" t="s">
        <v>38</v>
      </c>
      <c r="B20" s="56"/>
      <c r="C20" s="56" t="n">
        <f aca="false">B8+B4*B5*($B7/100*$C12+(1-$B7/100)*$C13)-F12</f>
        <v>723.4</v>
      </c>
      <c r="D20" s="56" t="n">
        <f aca="false">$B4*$B5*(1-C15*$B9/100)*($C12*$B7/100+($C13*(1-$B7/100)))-$F12</f>
        <v>400.4992</v>
      </c>
      <c r="E20" s="56" t="n">
        <f aca="false">$B4*$B5*(1-D15*$B9/100)*($C12*$B7/100+($C13*(1-$B7/100)))-$F12</f>
        <v>397.5984</v>
      </c>
      <c r="F20" s="56" t="n">
        <f aca="false">$B4*$B5*(1-E15*$B9/100)*($C12*$B7/100+($C13*(1-$B7/100)))-$F12</f>
        <v>394.6976</v>
      </c>
      <c r="G20" s="56" t="n">
        <f aca="false">$B4*$B5*(1-F15*$B9/100)*($C12*$B7/100+($C13*(1-$B7/100)))-$F12</f>
        <v>391.7968</v>
      </c>
      <c r="H20" s="56" t="n">
        <f aca="false">$B4*$B5*(1-G15*$B9/100)*($C12*$B7/100+($C13*(1-$B7/100)))-$F12</f>
        <v>388.896</v>
      </c>
      <c r="I20" s="56" t="n">
        <f aca="false">$B4*$B5*(1-H15*$B9/100)*($C12*$B7/100+($C13*(1-$B7/100)))-$F12</f>
        <v>385.9952</v>
      </c>
      <c r="J20" s="56" t="n">
        <f aca="false">$B4*$B5*(1-I15*$B9/100)*($C12*$B7/100+($C13*(1-$B7/100)))-$F12</f>
        <v>383.0944</v>
      </c>
      <c r="K20" s="56" t="n">
        <f aca="false">$B4*$B5*(1-J15*$B9/100)*($C12*$B7/100+($C13*(1-$B7/100)))-$F12</f>
        <v>380.1936</v>
      </c>
      <c r="L20" s="56" t="n">
        <f aca="false">$B4*$B5*(1-K15*$B9/100)*($C12*$B7/100+($C13*(1-$B7/100)))-$F12</f>
        <v>377.2928</v>
      </c>
      <c r="M20" s="56" t="n">
        <f aca="false">$B4*$B5*(1-L15*$B9/100)*($C12*$B7/100+($C13*(1-$B7/100)))-$F12</f>
        <v>374.392</v>
      </c>
      <c r="N20" s="56" t="n">
        <f aca="false">$B4*$B5*(1-M15*$B9/100)*($C12*$B7/100+($C13*(1-$B7/100)))-$F12</f>
        <v>371.4912</v>
      </c>
      <c r="O20" s="56" t="n">
        <f aca="false">$B4*$B5*(1-N15*$B9/100)*($C12*$B7/100+($C13*(1-$B7/100)))-$F12</f>
        <v>368.5904</v>
      </c>
      <c r="P20" s="56" t="n">
        <f aca="false">$B4*$B5*(1-O15*$B9/100)*($C12*$B7/100+($C13*(1-$B7/100)))-$F12</f>
        <v>365.6896</v>
      </c>
      <c r="Q20" s="56" t="n">
        <f aca="false">$B4*$B5*(1-P15*$B9/100)*($C12*$B7/100+($C13*(1-$B7/100)))-$F12</f>
        <v>362.7888</v>
      </c>
      <c r="R20" s="56" t="n">
        <f aca="false">$B4*$B5*(1-Q15*$B9/100)*($C12*$B7/100+($C13*(1-$B7/100)))-$F12</f>
        <v>359.888</v>
      </c>
      <c r="S20" s="56" t="n">
        <f aca="false">$B4*$B5*(1-R15*$B9/100)*($C12*$B7/100+($C13*(1-$B7/100)))-$F12</f>
        <v>356.9872</v>
      </c>
      <c r="T20" s="56" t="n">
        <f aca="false">$B4*$B5*(1-S15*$B9/100)*($C12*$B7/100+($C13*(1-$B7/100)))-$F12</f>
        <v>354.0864</v>
      </c>
      <c r="U20" s="56" t="n">
        <f aca="false">$B4*$B5*(1-T15*$B9/100)*($C12*$B7/100+($C13*(1-$B7/100)))-$F12</f>
        <v>351.1856</v>
      </c>
      <c r="V20" s="56" t="n">
        <f aca="false">$B4*$B5*(1-U15*$B9/100)*($C12*$B7/100+($C13*(1-$B7/100)))-$F12</f>
        <v>348.2848</v>
      </c>
      <c r="X20" s="25"/>
    </row>
    <row r="21" customFormat="false" ht="12.75" hidden="false" customHeight="false" outlineLevel="0" collapsed="false">
      <c r="B21" s="25"/>
      <c r="C21" s="57" t="s">
        <v>39</v>
      </c>
      <c r="D21" s="58"/>
      <c r="E21" s="58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X21" s="25"/>
    </row>
    <row r="22" customFormat="false" ht="12.75" hidden="false" customHeight="false" outlineLevel="0" collapsed="false">
      <c r="B22" s="25"/>
      <c r="C22" s="57"/>
      <c r="D22" s="58"/>
      <c r="E22" s="58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X22" s="25"/>
    </row>
    <row r="23" customFormat="false" ht="12.75" hidden="false" customHeight="false" outlineLevel="0" collapsed="false"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</row>
    <row r="24" customFormat="false" ht="15" hidden="false" customHeight="false" outlineLevel="0" collapsed="false">
      <c r="A24" s="60" t="s">
        <v>40</v>
      </c>
      <c r="B24" s="61" t="s">
        <v>41</v>
      </c>
    </row>
    <row r="25" customFormat="false" ht="12.75" hidden="false" customHeight="true" outlineLevel="0" collapsed="false">
      <c r="B25" s="61" t="s">
        <v>42</v>
      </c>
    </row>
    <row r="26" customFormat="false" ht="12.75" hidden="false" customHeight="true" outlineLevel="0" collapsed="false">
      <c r="B26" s="61" t="s">
        <v>43</v>
      </c>
    </row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6">
    <mergeCell ref="A1:R1"/>
    <mergeCell ref="D2:N2"/>
    <mergeCell ref="A3:B3"/>
    <mergeCell ref="C3:O3"/>
    <mergeCell ref="H10:L10"/>
    <mergeCell ref="O10:R10"/>
  </mergeCells>
  <printOptions headings="false" gridLines="false" gridLinesSet="true" horizontalCentered="false" verticalCentered="false"/>
  <pageMargins left="0.196527777777778" right="0.196527777777778" top="0.886111111111111" bottom="0.886111111111111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9" activeCellId="0" sqref="D19"/>
    </sheetView>
  </sheetViews>
  <sheetFormatPr defaultColWidth="11.859375" defaultRowHeight="12.75" customHeight="true" zeroHeight="false" outlineLevelRow="0" outlineLevelCol="0"/>
  <cols>
    <col collapsed="false" customWidth="true" hidden="false" outlineLevel="0" max="1" min="1" style="1" width="26.12"/>
    <col collapsed="false" customWidth="true" hidden="false" outlineLevel="0" max="2" min="2" style="1" width="6.15"/>
    <col collapsed="false" customWidth="true" hidden="false" outlineLevel="0" max="3" min="3" style="1" width="8"/>
    <col collapsed="false" customWidth="true" hidden="false" outlineLevel="0" max="4" min="4" style="1" width="100"/>
    <col collapsed="false" customWidth="true" hidden="false" outlineLevel="0" max="6" min="5" style="1" width="6.71"/>
    <col collapsed="false" customWidth="true" hidden="false" outlineLevel="0" max="7" min="7" style="1" width="27.3"/>
    <col collapsed="false" customWidth="true" hidden="false" outlineLevel="0" max="21" min="8" style="1" width="6.71"/>
    <col collapsed="false" customWidth="true" hidden="false" outlineLevel="0" max="22" min="22" style="1" width="7.42"/>
  </cols>
  <sheetData>
    <row r="1" customFormat="false" ht="27" hidden="false" customHeight="true" outlineLevel="0" collapsed="false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Format="false" ht="19.5" hidden="false" customHeight="true" outlineLevel="0" collapsed="false">
      <c r="A2" s="3" t="s">
        <v>2</v>
      </c>
      <c r="B2" s="3"/>
    </row>
    <row r="3" s="66" customFormat="true" ht="18" hidden="false" customHeight="true" outlineLevel="0" collapsed="false">
      <c r="A3" s="62" t="str">
        <f aca="false">Calculs!A4</f>
        <v>Puissance de l’installation :</v>
      </c>
      <c r="B3" s="63" t="n">
        <f aca="false">Calculs!B4</f>
        <v>4000</v>
      </c>
      <c r="C3" s="64" t="str">
        <f aca="false">Calculs!C4</f>
        <v>Wc</v>
      </c>
      <c r="D3" s="65" t="s">
        <v>45</v>
      </c>
      <c r="G3" s="8"/>
    </row>
    <row r="4" s="66" customFormat="true" ht="25.5" hidden="false" customHeight="true" outlineLevel="0" collapsed="false">
      <c r="A4" s="62" t="str">
        <f aca="false">Calculs!A5</f>
        <v>Indice de production :</v>
      </c>
      <c r="B4" s="67" t="n">
        <f aca="false">Calculs!B5</f>
        <v>1.4</v>
      </c>
      <c r="C4" s="64" t="str">
        <f aca="false">Calculs!C5</f>
        <v>kWh/Wc</v>
      </c>
      <c r="D4" s="65" t="s">
        <v>46</v>
      </c>
    </row>
    <row r="5" s="66" customFormat="true" ht="18" hidden="false" customHeight="true" outlineLevel="0" collapsed="false">
      <c r="A5" s="62" t="str">
        <f aca="false">Calculs!A6</f>
        <v>Prix d’achat du Wc avec 3aPV :</v>
      </c>
      <c r="B5" s="67" t="n">
        <f aca="false">Calculs!B6</f>
        <v>1.0044</v>
      </c>
      <c r="C5" s="64" t="str">
        <f aca="false">Calculs!C6</f>
        <v>€ TTC</v>
      </c>
      <c r="D5" s="65" t="s">
        <v>47</v>
      </c>
    </row>
    <row r="6" s="66" customFormat="true" ht="39.75" hidden="false" customHeight="true" outlineLevel="0" collapsed="false">
      <c r="A6" s="62" t="str">
        <f aca="false">Calculs!A7</f>
        <v>Taux d’autoconsommation :</v>
      </c>
      <c r="B6" s="63" t="n">
        <f aca="false">Calculs!B7</f>
        <v>20</v>
      </c>
      <c r="C6" s="64" t="str">
        <f aca="false">Calculs!C7</f>
        <v> %</v>
      </c>
      <c r="D6" s="68" t="s">
        <v>48</v>
      </c>
    </row>
    <row r="7" s="66" customFormat="true" ht="26.1" hidden="false" customHeight="true" outlineLevel="0" collapsed="false">
      <c r="A7" s="62" t="str">
        <f aca="false">Calculs!A8</f>
        <v>Prime "auto-consommation" :</v>
      </c>
      <c r="B7" s="63" t="n">
        <f aca="false">Calculs!B8</f>
        <v>320</v>
      </c>
      <c r="C7" s="64" t="str">
        <f aca="false">Calculs!C8</f>
        <v>€</v>
      </c>
      <c r="D7" s="68" t="s">
        <v>49</v>
      </c>
      <c r="U7" s="69"/>
    </row>
    <row r="8" s="66" customFormat="true" ht="18" hidden="false" customHeight="true" outlineLevel="0" collapsed="false">
      <c r="A8" s="62" t="str">
        <f aca="false">Calculs!A9</f>
        <v>Décroissance de la production :</v>
      </c>
      <c r="B8" s="70" t="n">
        <f aca="false">Calculs!B9</f>
        <v>0.7</v>
      </c>
      <c r="C8" s="64" t="str">
        <f aca="false">Calculs!C9</f>
        <v> %/an</v>
      </c>
      <c r="D8" s="68" t="s">
        <v>50</v>
      </c>
    </row>
    <row r="9" s="66" customFormat="true" ht="18" hidden="false" customHeight="true" outlineLevel="0" collapsed="false">
      <c r="A9" s="62" t="str">
        <f aca="false">Calculs!A10</f>
        <v>Augmentation de l’électricité :</v>
      </c>
      <c r="B9" s="70" t="n">
        <f aca="false">Calculs!B10</f>
        <v>3</v>
      </c>
      <c r="C9" s="64" t="str">
        <f aca="false">Calculs!C10</f>
        <v> %/an</v>
      </c>
      <c r="D9" s="68" t="s">
        <v>51</v>
      </c>
    </row>
    <row r="10" customFormat="false" ht="7.5" hidden="false" customHeight="true" outlineLevel="0" collapsed="false">
      <c r="A10" s="71"/>
      <c r="B10" s="71"/>
      <c r="C10" s="71"/>
      <c r="D10" s="72"/>
    </row>
    <row r="11" customFormat="false" ht="12.75" hidden="false" customHeight="false" outlineLevel="0" collapsed="false">
      <c r="A11" s="73" t="str">
        <f aca="false">Calculs!A11</f>
        <v>En "Vente totale" :</v>
      </c>
      <c r="B11" s="74"/>
      <c r="C11" s="74"/>
      <c r="D11" s="75"/>
    </row>
    <row r="12" s="66" customFormat="true" ht="18" hidden="false" customHeight="true" outlineLevel="0" collapsed="false">
      <c r="A12" s="76" t="str">
        <f aca="false">Calculs!B11</f>
        <v>Achat</v>
      </c>
      <c r="B12" s="77" t="n">
        <f aca="false">Calculs!C11</f>
        <v>0</v>
      </c>
      <c r="C12" s="64" t="str">
        <f aca="false">Calculs!D11</f>
        <v>€/kWh</v>
      </c>
      <c r="D12" s="78" t="s">
        <v>52</v>
      </c>
      <c r="E12" s="64"/>
    </row>
    <row r="13" s="66" customFormat="true" ht="18" hidden="false" customHeight="true" outlineLevel="0" collapsed="false">
      <c r="A13" s="62" t="str">
        <f aca="false">Calculs!J11</f>
        <v>Enedis raccordement :</v>
      </c>
      <c r="B13" s="63" t="n">
        <f aca="false">Calculs!K11</f>
        <v>513</v>
      </c>
      <c r="C13" s="64" t="str">
        <f aca="false">Calculs!L12</f>
        <v>€</v>
      </c>
      <c r="D13" s="78" t="s">
        <v>53</v>
      </c>
      <c r="E13" s="64"/>
    </row>
    <row r="14" s="66" customFormat="true" ht="18" hidden="false" customHeight="true" outlineLevel="0" collapsed="false">
      <c r="A14" s="62" t="str">
        <f aca="false">Calculs!P11</f>
        <v>Tranchée+câble+RGE :</v>
      </c>
      <c r="B14" s="63" t="n">
        <f aca="false">Calculs!Q11</f>
        <v>700</v>
      </c>
      <c r="C14" s="64" t="str">
        <f aca="false">Calculs!R12</f>
        <v>€</v>
      </c>
      <c r="D14" s="78" t="s">
        <v>54</v>
      </c>
      <c r="E14" s="64"/>
    </row>
    <row r="15" customFormat="false" ht="7.5" hidden="false" customHeight="true" outlineLevel="0" collapsed="false">
      <c r="A15" s="79"/>
      <c r="B15" s="71"/>
      <c r="C15" s="71"/>
      <c r="D15" s="80"/>
      <c r="E15" s="6"/>
    </row>
    <row r="16" customFormat="false" ht="12.75" hidden="false" customHeight="false" outlineLevel="0" collapsed="false">
      <c r="A16" s="81" t="str">
        <f aca="false">Calculs!A12</f>
        <v>En "Auto-consommation" :</v>
      </c>
      <c r="B16" s="74"/>
      <c r="C16" s="74"/>
      <c r="D16" s="82"/>
      <c r="E16" s="6"/>
    </row>
    <row r="17" customFormat="false" ht="46.25" hidden="false" customHeight="false" outlineLevel="0" collapsed="false">
      <c r="A17" s="83" t="str">
        <f aca="false">Calculs!B12</f>
        <v>Conso :</v>
      </c>
      <c r="B17" s="84" t="n">
        <f aca="false">Calculs!C12</f>
        <v>0.21</v>
      </c>
      <c r="C17" s="74" t="str">
        <f aca="false">Calculs!D12</f>
        <v>€/kWh</v>
      </c>
      <c r="D17" s="85" t="s">
        <v>55</v>
      </c>
      <c r="E17" s="86"/>
      <c r="F17" s="86"/>
    </row>
    <row r="18" s="66" customFormat="true" ht="26.1" hidden="false" customHeight="true" outlineLevel="0" collapsed="false">
      <c r="A18" s="87" t="str">
        <f aca="false">Calculs!B13</f>
        <v>Achat</v>
      </c>
      <c r="B18" s="67" t="n">
        <f aca="false">Calculs!C13</f>
        <v>0.04</v>
      </c>
      <c r="C18" s="64" t="str">
        <f aca="false">Calculs!D13</f>
        <v>€/kWh</v>
      </c>
      <c r="D18" s="78" t="s">
        <v>56</v>
      </c>
      <c r="E18" s="64"/>
      <c r="I18" s="62"/>
    </row>
    <row r="19" s="66" customFormat="true" ht="18.65" hidden="false" customHeight="true" outlineLevel="0" collapsed="false">
      <c r="A19" s="88" t="str">
        <f aca="false">Calculs!J12</f>
        <v>Enedis raccordement :</v>
      </c>
      <c r="B19" s="63" t="n">
        <f aca="false">Calculs!K12</f>
        <v>0</v>
      </c>
      <c r="C19" s="64" t="str">
        <f aca="false">Calculs!L12</f>
        <v>€</v>
      </c>
      <c r="D19" s="78" t="s">
        <v>53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90"/>
      <c r="U19" s="91"/>
      <c r="V19" s="91"/>
    </row>
    <row r="20" s="66" customFormat="true" ht="25.5" hidden="false" customHeight="true" outlineLevel="0" collapsed="false">
      <c r="A20" s="88" t="str">
        <f aca="false">Calculs!P12</f>
        <v>Disjoncteur + RGE :</v>
      </c>
      <c r="B20" s="63" t="n">
        <f aca="false">Calculs!Q12</f>
        <v>100</v>
      </c>
      <c r="C20" s="64" t="str">
        <f aca="false">Calculs!R12</f>
        <v>€</v>
      </c>
      <c r="D20" s="92" t="s">
        <v>57</v>
      </c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</row>
    <row r="21" customFormat="false" ht="7.5" hidden="false" customHeight="true" outlineLevel="0" collapsed="false">
      <c r="A21" s="93"/>
      <c r="B21" s="94"/>
      <c r="C21" s="71"/>
      <c r="D21" s="95"/>
    </row>
    <row r="22" s="66" customFormat="true" ht="39.75" hidden="false" customHeight="true" outlineLevel="0" collapsed="false">
      <c r="A22" s="96" t="e">
        <f aca="false">#REF!</f>
        <v>#REF!</v>
      </c>
      <c r="B22" s="70" t="e">
        <f aca="false">#REF!</f>
        <v>#REF!</v>
      </c>
      <c r="C22" s="64"/>
      <c r="D22" s="97" t="s">
        <v>58</v>
      </c>
    </row>
    <row r="23" customFormat="false" ht="12.75" hidden="false" customHeight="false" outlineLevel="0" collapsed="false">
      <c r="A23" s="74"/>
      <c r="B23" s="74"/>
      <c r="C23" s="74"/>
      <c r="D23" s="98" t="s">
        <v>59</v>
      </c>
    </row>
    <row r="24" customFormat="false" ht="12.75" hidden="false" customHeight="false" outlineLevel="0" collapsed="false">
      <c r="A24" s="74"/>
      <c r="B24" s="74"/>
      <c r="C24" s="74"/>
      <c r="D24" s="99"/>
    </row>
    <row r="25" customFormat="false" ht="12.75" hidden="false" customHeight="false" outlineLevel="0" collapsed="false">
      <c r="A25" s="74"/>
      <c r="B25" s="74"/>
      <c r="C25" s="74"/>
      <c r="D25" s="99"/>
    </row>
    <row r="26" customFormat="false" ht="12.75" hidden="false" customHeight="false" outlineLevel="0" collapsed="false">
      <c r="D26" s="99"/>
    </row>
    <row r="27" customFormat="false" ht="12.75" hidden="false" customHeight="false" outlineLevel="0" collapsed="false">
      <c r="D27" s="99"/>
    </row>
    <row r="28" customFormat="false" ht="12.75" hidden="false" customHeight="false" outlineLevel="0" collapsed="false">
      <c r="D28" s="99"/>
    </row>
    <row r="29" customFormat="false" ht="12.75" hidden="false" customHeight="false" outlineLevel="0" collapsed="false">
      <c r="D29" s="99"/>
    </row>
    <row r="30" customFormat="false" ht="12.75" hidden="false" customHeight="false" outlineLevel="0" collapsed="false">
      <c r="D30" s="99"/>
    </row>
  </sheetData>
  <mergeCells count="2">
    <mergeCell ref="A1:D1"/>
    <mergeCell ref="A2:B2"/>
  </mergeCells>
  <printOptions headings="false" gridLines="false" gridLinesSet="true" horizontalCentered="false" verticalCentered="false"/>
  <pageMargins left="0.39375" right="0.39375" top="0.659027777777778" bottom="0.492361111111111" header="0.39375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1149</TotalTime>
  <Application>LibreOffice/25.2.1.2$Windows_X86_64 LibreOffice_project/d3abf4aee5fd705e4a92bba33a32f40bc4e56f49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2022-03-26T18:02:17Z</dcterms:created>
  <dc:creator/>
  <dc:description/>
  <dc:language>fr-CH</dc:language>
  <cp:lastModifiedBy/>
  <dcterms:modified xsi:type="dcterms:W3CDTF">2025-03-29T10:17:28Z</dcterms:modified>
  <cp:revision>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