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s" sheetId="1" state="visible" r:id="rId3"/>
    <sheet name="Explica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<sst xmlns="http://schemas.openxmlformats.org/spreadsheetml/2006/main" count="77" uniqueCount="65">
  <si>
    <t xml:space="preserve">3aPV : Calculs de rentabilité – choix entre "Vente totale" et "Auto-consommation"</t>
  </si>
  <si>
    <t xml:space="preserve">Les valeurs sur fond jaune sont à ajuster en fonction de l’installation</t>
  </si>
  <si>
    <t xml:space="preserve">Données d’entrée :</t>
  </si>
  <si>
    <t xml:space="preserve">Pour déterminer ces valeurs vous trouverez une aide dans la feuille "Explications"</t>
  </si>
  <si>
    <t xml:space="preserve">Puissance de l’installation :</t>
  </si>
  <si>
    <t xml:space="preserve"> Wc</t>
  </si>
  <si>
    <t xml:space="preserve"> &lt; ou = 36 kWc</t>
  </si>
  <si>
    <t xml:space="preserve">Prix d’achat (c€/kWh)</t>
  </si>
  <si>
    <t xml:space="preserve">Prime (€/Wc)</t>
  </si>
  <si>
    <t xml:space="preserve">Indice de production :</t>
  </si>
  <si>
    <t xml:space="preserve"> kWh/Wc</t>
  </si>
  <si>
    <t xml:space="preserve"> (1,5 sans ombre et plein sud)</t>
  </si>
  <si>
    <t xml:space="preserve">Vente totale &lt; 9 kWc</t>
  </si>
  <si>
    <t xml:space="preserve">Prix d’achat du Wc avec 3aPV :</t>
  </si>
  <si>
    <t xml:space="preserve"> € TTC</t>
  </si>
  <si>
    <t xml:space="preserve">Voir "Explications" dans la feuille suivante</t>
  </si>
  <si>
    <t xml:space="preserve">Vente totale 9 à 36 kWc</t>
  </si>
  <si>
    <t xml:space="preserve">Taux d’autoconsommation :</t>
  </si>
  <si>
    <t xml:space="preserve">  %</t>
  </si>
  <si>
    <t xml:space="preserve">Autoconso &lt; 9 kWc</t>
  </si>
  <si>
    <t xml:space="preserve">Prime "auto-consommation" :</t>
  </si>
  <si>
    <t xml:space="preserve"> €</t>
  </si>
  <si>
    <t xml:space="preserve">Autoconso 9 à 36 kWc</t>
  </si>
  <si>
    <t xml:space="preserve">Décroissance de la production :</t>
  </si>
  <si>
    <t xml:space="preserve"> %/an</t>
  </si>
  <si>
    <t xml:space="preserve">Gains cumulés</t>
  </si>
  <si>
    <t xml:space="preserve">Augmentation de l’électricité :</t>
  </si>
  <si>
    <t xml:space="preserve">Raccordement ENEDIS</t>
  </si>
  <si>
    <t xml:space="preserve">Frais annexes</t>
  </si>
  <si>
    <t xml:space="preserve">En "Vente totale" :</t>
  </si>
  <si>
    <t xml:space="preserve">Achat</t>
  </si>
  <si>
    <t xml:space="preserve"> c€/kWh</t>
  </si>
  <si>
    <t xml:space="preserve">Turpe :</t>
  </si>
  <si>
    <t xml:space="preserve"> €/an</t>
  </si>
  <si>
    <t xml:space="preserve">Enedis raccordement : </t>
  </si>
  <si>
    <t xml:space="preserve"> € si &lt; 18 kVA</t>
  </si>
  <si>
    <t xml:space="preserve">Tranchée+câble+RGE : </t>
  </si>
  <si>
    <t xml:space="preserve">En "Auto-consommation" :</t>
  </si>
  <si>
    <t xml:space="preserve">Conso :</t>
  </si>
  <si>
    <t xml:space="preserve">Disjoncteur + RGE : </t>
  </si>
  <si>
    <t xml:space="preserve">Année :</t>
  </si>
  <si>
    <t xml:space="preserve">Coût en "vente totale": </t>
  </si>
  <si>
    <t xml:space="preserve">Rentrée annuelle (EdF-OA) : </t>
  </si>
  <si>
    <t xml:space="preserve">Coût en "auto-consommation": </t>
  </si>
  <si>
    <t xml:space="preserve">Rentrée annuelle (EdF-OA) : </t>
  </si>
  <si>
    <t xml:space="preserve">Prime versée en totalité la première année (arrêté du 8 février 2023)</t>
  </si>
  <si>
    <t xml:space="preserve">Attention :</t>
  </si>
  <si>
    <t xml:space="preserve"> Au dessus de 3 kWc il faut déclarer sur votre feuille d’impôt les revenus de la vente</t>
  </si>
  <si>
    <t xml:space="preserve"> des kWh à EdF-OA, et donc les retrancher des "rentrées annuelles" !</t>
  </si>
  <si>
    <t xml:space="preserve">Le coût est très faible (abattement de 71%) et dépend de votre niveau d’imposition.</t>
  </si>
  <si>
    <t xml:space="preserve">Vous trouverez ici des explications sur les estimations des différents coefficients utilisés  dans "Calculs"</t>
  </si>
  <si>
    <t xml:space="preserve"> Nous ne traiterons que des installations &lt; ou = 9 kWc</t>
  </si>
  <si>
    <t xml:space="preserve">C’est la quantité d’énergie qu’un Wc de modules PV peut délivrer dans notre région PACA (entre 1.2 et 1.5 selon l’orientation)</t>
  </si>
  <si>
    <t xml:space="preserve">La fonction : 1.1-0.024*P ; avec P en kWc, est calculée à partir des devis que nous avons pu obtenir en 2025</t>
  </si>
  <si>
    <t xml:space="preserve">C’est le rapport entre le nombre de kWh que vous allez consommer et votre production photovoltaïque annuelle. Il est couramment de 20 à 30 % seulement. Pour atteindre 50 à 60 % il faut une toute petite installation ou transférer en journée beaucoup de sa production vers le chauffe-eau, la pompe de piscine ou le climatiseur.</t>
  </si>
  <si>
    <t xml:space="preserve">Si vous faites de l’auto-consommation, l’état vous encourage par une "Prime à l’investissement" versée par EdF-OA lors du paiement de votre première facture.</t>
  </si>
  <si>
    <t xml:space="preserve">C’est la perte naturelle de production du photovoltaïque (entre 0 et 0.7 %/an) </t>
  </si>
  <si>
    <t xml:space="preserve">On fait l’hypothèse que le prix de l’électricité va augmenter linéairement de x % par an</t>
  </si>
  <si>
    <t xml:space="preserve">C’est le prix du kWh payé par EdF-OA si vous lui vendez toute votre production.</t>
  </si>
  <si>
    <t xml:space="preserve">Le coût du raccordement vous est fourni par Enedis en retour de votre demande de raccordement.</t>
  </si>
  <si>
    <t xml:space="preserve">Si vous avez des coûts supplémentaires en faire la somme ici.</t>
  </si>
  <si>
    <t xml:space="preserve">C’est le prix des kWh que vous consommez. Sur une année entière, faites la somme de vos 6 versements bimestriels en €TTC et la somme des 6 abonnements en €HT auquel ajouter les 5,5 % de taxe. Vous retranchez cette valeur de la somme précédente, et en divisant le résultat par la somme des kWh consommés sur l’année, vous obtenez le prix du kWh économisé par l’auto-consommation en prenant en compte toutes les taxes.</t>
  </si>
  <si>
    <t xml:space="preserve">C’est le prix des kWh en surplus payé par EdF-OA en auto-consommation. Partiellement indexé sur le coût de la vie depuis l’arrêté du 8 février 2023.</t>
  </si>
  <si>
    <t xml:space="preserve">En auto-consommation vous devez ajouter à votre tableau électrique un disjoncteur ou un sectionneur pour isoler l’installation PV.</t>
  </si>
  <si>
    <r>
      <rPr>
        <i val="true"/>
        <sz val="10"/>
        <rFont val="Arial"/>
        <family val="2"/>
        <charset val="1"/>
      </rPr>
      <t xml:space="preserve">Au delà de 3 kWc vous devez déclarer sur votre feuille d’impôt les sommes perçues de EdF-OA. Ce que l’on peut estimer à 5,5 % entre 6000 et 12 000 € de revenu par part ou 14 % entre 12 000 et 26 000 € par part ou 30 % entre 26 et 71 k€, à ajuster en fonction de vos impôts réels</t>
    </r>
    <r>
      <rPr>
        <sz val="10"/>
        <rFont val="Arial"/>
        <family val="2"/>
        <charset val="1"/>
      </rPr>
      <t xml:space="preserve">)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</si>
</sst>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.00"/>
    <numFmt numFmtId="167" formatCode="#,##0.00"/>
    <numFmt numFmtId="168" formatCode="0.0"/>
    <numFmt numFmtId="169" formatCode="0.000"/>
    <numFmt numFmtId="170" formatCode="0;[RED]\-0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i val="true"/>
      <sz val="12"/>
      <color rgb="FF0099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20"/>
      <color rgb="FFC9211E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999999"/>
      <name val="Arial"/>
      <family val="2"/>
      <charset val="1"/>
    </font>
    <font>
      <b val="true"/>
      <sz val="10"/>
      <color rgb="FF999999"/>
      <name val="Arial"/>
      <family val="2"/>
      <charset val="1"/>
    </font>
    <font>
      <sz val="10"/>
      <color rgb="FF50938A"/>
      <name val="Arial"/>
      <family val="2"/>
      <charset val="1"/>
    </font>
    <font>
      <b val="true"/>
      <sz val="10"/>
      <color rgb="FF50938A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i val="true"/>
      <sz val="10"/>
      <color rgb="FFC9211E"/>
      <name val="Arial"/>
      <family val="2"/>
      <charset val="1"/>
    </font>
    <font>
      <sz val="10"/>
      <color rgb="FF009900"/>
      <name val="Arial"/>
      <family val="2"/>
      <charset val="1"/>
    </font>
    <font>
      <b val="true"/>
      <sz val="11"/>
      <color rgb="FF009900"/>
      <name val="Arial"/>
      <family val="2"/>
      <charset val="1"/>
    </font>
    <font>
      <b val="true"/>
      <sz val="12"/>
      <color rgb="FF009900"/>
      <name val="Arial"/>
      <family val="2"/>
      <charset val="1"/>
    </font>
    <font>
      <i val="true"/>
      <sz val="10"/>
      <color rgb="FFC9211E"/>
      <name val="Arial"/>
      <family val="2"/>
      <charset val="1"/>
    </font>
    <font>
      <sz val="10"/>
      <color rgb="FFC9211E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sz val="12"/>
      <color rgb="FFC9211E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  <fill>
      <patternFill patternType="solid">
        <fgColor rgb="FFDDDDDD"/>
        <bgColor rgb="FFCCCCFF"/>
      </patternFill>
    </fill>
    <fill>
      <patternFill patternType="solid">
        <fgColor rgb="FFCCCCFF"/>
        <bgColor rgb="FFDDDDDD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/>
      <right/>
      <top style="medium"/>
      <bottom style="hair"/>
      <diagonal/>
    </border>
    <border diagonalUp="false" diagonalDown="false">
      <left/>
      <right style="hair"/>
      <top style="medium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4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7" fillId="3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6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50938A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21</xdr:col>
      <xdr:colOff>149400</xdr:colOff>
      <xdr:row>9</xdr:row>
      <xdr:rowOff>40680</xdr:rowOff>
    </xdr:from>
    <xdr:to>
      <xdr:col>21</xdr:col>
      <xdr:colOff>149400</xdr:colOff>
      <xdr:row>13</xdr:row>
      <xdr:rowOff>5400</xdr:rowOff>
    </xdr:to>
    <xdr:sp>
      <xdr:nvSpPr>
        <xdr:cNvPr id="1" name="Ligne verticale 1"/>
        <xdr:cNvSpPr/>
      </xdr:nvSpPr>
      <xdr:spPr>
        <a:xfrm>
          <a:off x="11842200" y="1999080"/>
          <a:ext cx="0" cy="612360"/>
        </a:xfrm>
        <a:prstGeom prst="line">
          <a:avLst/>
        </a:prstGeom>
        <a:ln w="36000">
          <a:solidFill>
            <a:srgbClr val="ff0000"/>
          </a:solidFill>
          <a:round/>
          <a:tailEnd len="med" type="arrow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1" width="27.99"/>
    <col collapsed="false" customWidth="true" hidden="false" outlineLevel="0" max="2" min="2" style="1" width="8.15"/>
    <col collapsed="false" customWidth="true" hidden="false" outlineLevel="0" max="3" min="3" style="1" width="8"/>
    <col collapsed="false" customWidth="true" hidden="false" outlineLevel="0" max="4" min="4" style="1" width="7.65"/>
    <col collapsed="false" customWidth="true" hidden="false" outlineLevel="0" max="21" min="5" style="1" width="6.71"/>
    <col collapsed="false" customWidth="true" hidden="false" outlineLevel="0" max="22" min="22" style="1" width="7.42"/>
  </cols>
  <sheetData>
    <row r="1" customFormat="fals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9.5" hidden="false" customHeight="true" outlineLevel="0" collapsed="false">
      <c r="A2" s="3"/>
      <c r="B2" s="3"/>
      <c r="D2" s="4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9.5" hidden="false" customHeight="true" outlineLevel="0" collapsed="false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4.45" hidden="false" customHeight="false" outlineLevel="0" collapsed="false">
      <c r="A4" s="5" t="s">
        <v>4</v>
      </c>
      <c r="B4" s="6" t="n">
        <v>3000</v>
      </c>
      <c r="C4" s="5" t="s">
        <v>5</v>
      </c>
      <c r="D4" s="7" t="s">
        <v>6</v>
      </c>
      <c r="G4" s="8"/>
      <c r="L4" s="9" t="str">
        <f aca="false">IF(B4&gt;36000,"ATTENTION la puissance est &gt; 36 kWc"," ")</f>
        <v> </v>
      </c>
      <c r="M4" s="10"/>
      <c r="N4" s="11" t="s">
        <v>7</v>
      </c>
      <c r="O4" s="11"/>
      <c r="P4" s="11"/>
      <c r="Q4" s="12" t="s">
        <v>8</v>
      </c>
      <c r="R4" s="12"/>
      <c r="W4" s="1"/>
      <c r="X4" s="1"/>
    </row>
    <row r="5" customFormat="false" ht="12.75" hidden="false" customHeight="false" outlineLevel="0" collapsed="false">
      <c r="A5" s="5" t="s">
        <v>9</v>
      </c>
      <c r="B5" s="13" t="n">
        <v>1.4</v>
      </c>
      <c r="C5" s="5" t="s">
        <v>10</v>
      </c>
      <c r="D5" s="14" t="s">
        <v>11</v>
      </c>
      <c r="L5" s="15"/>
      <c r="N5" s="16" t="s">
        <v>12</v>
      </c>
      <c r="O5" s="17" t="n">
        <v>0</v>
      </c>
      <c r="P5" s="17"/>
      <c r="Q5" s="18"/>
      <c r="R5" s="18"/>
      <c r="W5" s="1"/>
      <c r="X5" s="1"/>
    </row>
    <row r="6" customFormat="false" ht="12.75" hidden="false" customHeight="false" outlineLevel="0" collapsed="false">
      <c r="A6" s="5" t="s">
        <v>13</v>
      </c>
      <c r="B6" s="13" t="n">
        <f aca="false">1.1-0.024*B4/1000</f>
        <v>1.028</v>
      </c>
      <c r="C6" s="5" t="s">
        <v>14</v>
      </c>
      <c r="D6" s="14" t="s">
        <v>15</v>
      </c>
      <c r="L6" s="15"/>
      <c r="N6" s="16" t="s">
        <v>16</v>
      </c>
      <c r="O6" s="17" t="n">
        <v>9.11</v>
      </c>
      <c r="P6" s="17"/>
      <c r="Q6" s="18"/>
      <c r="R6" s="18"/>
      <c r="W6" s="1"/>
      <c r="X6" s="1"/>
    </row>
    <row r="7" customFormat="false" ht="12.75" hidden="false" customHeight="false" outlineLevel="0" collapsed="false">
      <c r="A7" s="5" t="s">
        <v>17</v>
      </c>
      <c r="B7" s="6" t="n">
        <v>30</v>
      </c>
      <c r="C7" s="5" t="s">
        <v>18</v>
      </c>
      <c r="L7" s="15"/>
      <c r="N7" s="19" t="s">
        <v>19</v>
      </c>
      <c r="O7" s="20" t="n">
        <v>4</v>
      </c>
      <c r="P7" s="20"/>
      <c r="Q7" s="21" t="n">
        <v>0.08</v>
      </c>
      <c r="R7" s="21"/>
      <c r="W7" s="1"/>
      <c r="X7" s="1"/>
    </row>
    <row r="8" customFormat="false" ht="12.75" hidden="false" customHeight="false" outlineLevel="0" collapsed="false">
      <c r="A8" s="5" t="s">
        <v>20</v>
      </c>
      <c r="B8" s="22" t="n">
        <f aca="false">IF(B4&gt;9000,Q8*B4,Q7*B4)</f>
        <v>240</v>
      </c>
      <c r="C8" s="5" t="s">
        <v>21</v>
      </c>
      <c r="L8" s="23"/>
      <c r="M8" s="24"/>
      <c r="N8" s="25" t="s">
        <v>22</v>
      </c>
      <c r="O8" s="26" t="n">
        <v>5.36</v>
      </c>
      <c r="P8" s="26"/>
      <c r="Q8" s="27" t="n">
        <v>0.14</v>
      </c>
      <c r="R8" s="27"/>
      <c r="W8" s="28"/>
      <c r="X8" s="1"/>
    </row>
    <row r="9" customFormat="false" ht="12.75" hidden="false" customHeight="false" outlineLevel="0" collapsed="false">
      <c r="A9" s="5" t="s">
        <v>23</v>
      </c>
      <c r="B9" s="29" t="n">
        <v>0.7</v>
      </c>
      <c r="C9" s="5" t="s">
        <v>24</v>
      </c>
      <c r="H9" s="30"/>
      <c r="I9" s="30"/>
      <c r="J9" s="30"/>
      <c r="K9" s="30"/>
      <c r="L9" s="30"/>
      <c r="M9" s="31"/>
      <c r="N9" s="31"/>
      <c r="O9" s="30"/>
      <c r="P9" s="30"/>
      <c r="Q9" s="30"/>
      <c r="R9" s="30"/>
      <c r="U9" s="28" t="s">
        <v>25</v>
      </c>
    </row>
    <row r="10" customFormat="false" ht="12.75" hidden="false" customHeight="false" outlineLevel="0" collapsed="false">
      <c r="A10" s="5" t="s">
        <v>26</v>
      </c>
      <c r="B10" s="29" t="n">
        <v>3</v>
      </c>
      <c r="C10" s="5" t="s">
        <v>24</v>
      </c>
      <c r="H10" s="32" t="s">
        <v>27</v>
      </c>
      <c r="I10" s="32"/>
      <c r="J10" s="32"/>
      <c r="K10" s="32"/>
      <c r="L10" s="32"/>
      <c r="M10" s="33"/>
      <c r="N10" s="34"/>
      <c r="O10" s="35" t="s">
        <v>28</v>
      </c>
      <c r="P10" s="35"/>
      <c r="Q10" s="35"/>
      <c r="R10" s="35"/>
    </row>
    <row r="11" customFormat="false" ht="12.75" hidden="false" customHeight="false" outlineLevel="0" collapsed="false">
      <c r="A11" s="36" t="s">
        <v>29</v>
      </c>
      <c r="B11" s="36" t="s">
        <v>30</v>
      </c>
      <c r="C11" s="37" t="n">
        <f aca="false">IF(B4&gt;9000,O6,IF(B4&gt;3000&lt;9000,O5))</f>
        <v>0</v>
      </c>
      <c r="D11" s="5" t="s">
        <v>31</v>
      </c>
      <c r="E11" s="5" t="s">
        <v>32</v>
      </c>
      <c r="F11" s="5" t="n">
        <v>42</v>
      </c>
      <c r="G11" s="5" t="s">
        <v>33</v>
      </c>
      <c r="H11" s="15"/>
      <c r="J11" s="38" t="s">
        <v>34</v>
      </c>
      <c r="K11" s="6" t="n">
        <v>513</v>
      </c>
      <c r="L11" s="39" t="s">
        <v>35</v>
      </c>
      <c r="M11" s="40"/>
      <c r="N11" s="41"/>
      <c r="O11" s="39"/>
      <c r="P11" s="42" t="s">
        <v>36</v>
      </c>
      <c r="Q11" s="6" t="n">
        <v>700</v>
      </c>
      <c r="R11" s="43" t="s">
        <v>21</v>
      </c>
    </row>
    <row r="12" customFormat="false" ht="12.75" hidden="false" customHeight="false" outlineLevel="0" collapsed="false">
      <c r="A12" s="44" t="s">
        <v>37</v>
      </c>
      <c r="B12" s="44" t="s">
        <v>38</v>
      </c>
      <c r="C12" s="45" t="n">
        <v>19</v>
      </c>
      <c r="D12" s="46" t="s">
        <v>31</v>
      </c>
      <c r="E12" s="46" t="s">
        <v>32</v>
      </c>
      <c r="F12" s="46" t="n">
        <v>11</v>
      </c>
      <c r="G12" s="46" t="s">
        <v>33</v>
      </c>
      <c r="H12" s="47"/>
      <c r="I12" s="48"/>
      <c r="J12" s="49" t="s">
        <v>34</v>
      </c>
      <c r="K12" s="50" t="n">
        <v>0</v>
      </c>
      <c r="L12" s="51" t="s">
        <v>21</v>
      </c>
      <c r="M12" s="52"/>
      <c r="N12" s="53"/>
      <c r="O12" s="51"/>
      <c r="P12" s="54" t="s">
        <v>39</v>
      </c>
      <c r="Q12" s="50" t="n">
        <v>100</v>
      </c>
      <c r="R12" s="55" t="s">
        <v>21</v>
      </c>
    </row>
    <row r="13" customFormat="false" ht="12.75" hidden="false" customHeight="false" outlineLevel="0" collapsed="false">
      <c r="A13" s="56"/>
      <c r="B13" s="36" t="s">
        <v>30</v>
      </c>
      <c r="C13" s="57" t="n">
        <f aca="false">IF(B4&gt;9000,O8,O7)</f>
        <v>4</v>
      </c>
      <c r="D13" s="5" t="s">
        <v>31</v>
      </c>
      <c r="E13" s="58"/>
      <c r="F13" s="5"/>
      <c r="J13" s="38"/>
    </row>
    <row r="15" s="59" customFormat="true" ht="12.75" hidden="false" customHeight="false" outlineLevel="0" collapsed="false">
      <c r="A15" s="36"/>
      <c r="B15" s="36" t="s">
        <v>40</v>
      </c>
      <c r="C15" s="59" t="n">
        <v>1</v>
      </c>
      <c r="D15" s="59" t="n">
        <v>2</v>
      </c>
      <c r="E15" s="59" t="n">
        <v>3</v>
      </c>
      <c r="F15" s="59" t="n">
        <v>4</v>
      </c>
      <c r="G15" s="59" t="n">
        <v>5</v>
      </c>
      <c r="H15" s="59" t="n">
        <v>6</v>
      </c>
      <c r="I15" s="59" t="n">
        <v>7</v>
      </c>
      <c r="J15" s="59" t="n">
        <v>8</v>
      </c>
      <c r="K15" s="59" t="n">
        <v>9</v>
      </c>
      <c r="L15" s="59" t="n">
        <v>10</v>
      </c>
      <c r="M15" s="59" t="n">
        <v>11</v>
      </c>
      <c r="N15" s="59" t="n">
        <v>12</v>
      </c>
      <c r="O15" s="59" t="n">
        <v>13</v>
      </c>
      <c r="P15" s="59" t="n">
        <v>14</v>
      </c>
      <c r="Q15" s="59" t="n">
        <v>15</v>
      </c>
      <c r="R15" s="59" t="n">
        <v>16</v>
      </c>
      <c r="S15" s="59" t="n">
        <v>17</v>
      </c>
      <c r="T15" s="59" t="n">
        <v>18</v>
      </c>
      <c r="U15" s="59" t="n">
        <v>19</v>
      </c>
      <c r="V15" s="59" t="n">
        <v>20</v>
      </c>
    </row>
    <row r="16" customFormat="false" ht="13.8" hidden="false" customHeight="false" outlineLevel="0" collapsed="false">
      <c r="A16" s="38" t="s">
        <v>41</v>
      </c>
      <c r="B16" s="60" t="n">
        <f aca="false">-(B4*B6+K11+Q11)</f>
        <v>-4297</v>
      </c>
      <c r="C16" s="61" t="n">
        <f aca="false">B16+C17</f>
        <v>-4339</v>
      </c>
      <c r="D16" s="61" t="n">
        <f aca="false">C16+D17</f>
        <v>-4381</v>
      </c>
      <c r="E16" s="61" t="n">
        <f aca="false">D16+E17</f>
        <v>-4423</v>
      </c>
      <c r="F16" s="61" t="n">
        <f aca="false">E16+F17</f>
        <v>-4465</v>
      </c>
      <c r="G16" s="61" t="n">
        <f aca="false">F16+G17</f>
        <v>-4507</v>
      </c>
      <c r="H16" s="61" t="n">
        <f aca="false">G16+H17</f>
        <v>-4549</v>
      </c>
      <c r="I16" s="61" t="n">
        <f aca="false">H16+I17</f>
        <v>-4591</v>
      </c>
      <c r="J16" s="61" t="n">
        <f aca="false">I16+J17</f>
        <v>-4633</v>
      </c>
      <c r="K16" s="61" t="n">
        <f aca="false">J16+K17</f>
        <v>-4675</v>
      </c>
      <c r="L16" s="61" t="n">
        <f aca="false">K16+L17</f>
        <v>-4717</v>
      </c>
      <c r="M16" s="61" t="n">
        <f aca="false">L16+M17</f>
        <v>-4759</v>
      </c>
      <c r="N16" s="61" t="n">
        <f aca="false">M16+N17</f>
        <v>-4801</v>
      </c>
      <c r="O16" s="61" t="n">
        <f aca="false">N16+O17</f>
        <v>-4843</v>
      </c>
      <c r="P16" s="61" t="n">
        <f aca="false">O16+P17</f>
        <v>-4885</v>
      </c>
      <c r="Q16" s="61" t="n">
        <f aca="false">P16+Q17</f>
        <v>-4927</v>
      </c>
      <c r="R16" s="61" t="n">
        <f aca="false">Q16+R17</f>
        <v>-4969</v>
      </c>
      <c r="S16" s="61" t="n">
        <f aca="false">R16+S17</f>
        <v>-5011</v>
      </c>
      <c r="T16" s="61" t="n">
        <f aca="false">S16+T17</f>
        <v>-5053</v>
      </c>
      <c r="U16" s="61" t="n">
        <f aca="false">T16+U17</f>
        <v>-5095</v>
      </c>
      <c r="V16" s="62" t="n">
        <f aca="false">U16+V17</f>
        <v>-5137</v>
      </c>
      <c r="X16" s="63"/>
    </row>
    <row r="17" customFormat="false" ht="12.75" hidden="false" customHeight="false" outlineLevel="0" collapsed="false">
      <c r="A17" s="38" t="s">
        <v>42</v>
      </c>
      <c r="B17" s="64"/>
      <c r="C17" s="39" t="n">
        <f aca="false">$C11/100*$B4*$B5-$F$11</f>
        <v>-42</v>
      </c>
      <c r="D17" s="39" t="n">
        <f aca="false">$C11/100*$B4*$B5*(1-C15*$B9/100)-$F$11</f>
        <v>-42</v>
      </c>
      <c r="E17" s="39" t="n">
        <f aca="false">$C11/100*$B4*$B5*(1-D15*$B9/100)-$F$11</f>
        <v>-42</v>
      </c>
      <c r="F17" s="39" t="n">
        <f aca="false">$C11/100*$B4*$B5*(1-E15*$B9/100)-$F$11</f>
        <v>-42</v>
      </c>
      <c r="G17" s="39" t="n">
        <f aca="false">$C11/100*$B4*$B5*(1-F15*$B9/100)-$F$11</f>
        <v>-42</v>
      </c>
      <c r="H17" s="39" t="n">
        <f aca="false">$C11/100*$B4*$B5*(1-G15*$B9/100)-$F$11</f>
        <v>-42</v>
      </c>
      <c r="I17" s="39" t="n">
        <f aca="false">$C11/100*$B4*$B5*(1-H15*$B9/100)-$F$11</f>
        <v>-42</v>
      </c>
      <c r="J17" s="39" t="n">
        <f aca="false">$C11/100*$B4*$B5*(1-I15*$B9/100)-$F$11</f>
        <v>-42</v>
      </c>
      <c r="K17" s="39" t="n">
        <f aca="false">$C11/100*$B4*$B5*(1-J15*$B9/100)-$F$11</f>
        <v>-42</v>
      </c>
      <c r="L17" s="39" t="n">
        <f aca="false">$C11/100*$B4*$B5*(1-K15*$B9/100)-$F$11</f>
        <v>-42</v>
      </c>
      <c r="M17" s="39" t="n">
        <f aca="false">$C11/100*$B4*$B5*(1-L15*$B9/100)-$F$11</f>
        <v>-42</v>
      </c>
      <c r="N17" s="39" t="n">
        <f aca="false">$C11/100*$B4*$B5*(1-M15*$B9/100)-$F$11</f>
        <v>-42</v>
      </c>
      <c r="O17" s="39" t="n">
        <f aca="false">$C11/100*$B4*$B5*(1-N15*$B9/100)-$F$11</f>
        <v>-42</v>
      </c>
      <c r="P17" s="39" t="n">
        <f aca="false">$C11/100*$B4*$B5*(1-O15*$B9/100)-$F$11</f>
        <v>-42</v>
      </c>
      <c r="Q17" s="39" t="n">
        <f aca="false">$C11/100*$B4*$B5*(1-P15*$B9/100)-$F$11</f>
        <v>-42</v>
      </c>
      <c r="R17" s="39" t="n">
        <f aca="false">$C11/100*$B4*$B5*(1-Q15*$B9/100)-$F$11</f>
        <v>-42</v>
      </c>
      <c r="S17" s="39" t="n">
        <f aca="false">$C11/100*$B4*$B5*(1-R15*$B9/100)-$F$11</f>
        <v>-42</v>
      </c>
      <c r="T17" s="39" t="n">
        <f aca="false">$C11/100*$B4*$B5*(1-S15*$B9/100)-$F$11</f>
        <v>-42</v>
      </c>
      <c r="U17" s="39" t="n">
        <f aca="false">$C11/100*$B4*$B5*(1-T15*$B9/100)-$F$11</f>
        <v>-42</v>
      </c>
      <c r="V17" s="39" t="n">
        <f aca="false">$C11/100*$B4*$B5*(1-U15*$B9/100)-$F$11</f>
        <v>-42</v>
      </c>
      <c r="X17" s="39"/>
    </row>
    <row r="18" customFormat="false" ht="7.5" hidden="false" customHeight="true" outlineLevel="0" collapsed="false">
      <c r="A18" s="65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X18" s="39"/>
    </row>
    <row r="19" customFormat="false" ht="15" hidden="false" customHeight="false" outlineLevel="0" collapsed="false">
      <c r="A19" s="38" t="s">
        <v>43</v>
      </c>
      <c r="B19" s="68" t="n">
        <f aca="false">-(B4*B6+K12+Q12)</f>
        <v>-3184</v>
      </c>
      <c r="C19" s="61" t="n">
        <f aca="false">B19+C20</f>
        <v>-2598</v>
      </c>
      <c r="D19" s="61" t="n">
        <f aca="false">C19+D20</f>
        <v>-2254.499</v>
      </c>
      <c r="E19" s="61" t="n">
        <f aca="false">D19+E20</f>
        <v>-1913.497</v>
      </c>
      <c r="F19" s="61" t="n">
        <f aca="false">E19+F20</f>
        <v>-1574.994</v>
      </c>
      <c r="G19" s="61" t="n">
        <f aca="false">F19+G20</f>
        <v>-1238.99</v>
      </c>
      <c r="H19" s="61" t="n">
        <f aca="false">G19+H20</f>
        <v>-905.485</v>
      </c>
      <c r="I19" s="61" t="n">
        <f aca="false">H19+I20</f>
        <v>-574.479</v>
      </c>
      <c r="J19" s="61" t="n">
        <f aca="false">I19+J20</f>
        <v>-245.972</v>
      </c>
      <c r="K19" s="61" t="n">
        <f aca="false">J19+K20</f>
        <v>80.0359999999998</v>
      </c>
      <c r="L19" s="61" t="n">
        <f aca="false">K19+L20</f>
        <v>403.545</v>
      </c>
      <c r="M19" s="61" t="n">
        <f aca="false">L19+M20</f>
        <v>724.555</v>
      </c>
      <c r="N19" s="61" t="n">
        <f aca="false">M19+N20</f>
        <v>1043.066</v>
      </c>
      <c r="O19" s="61" t="n">
        <f aca="false">N19+O20</f>
        <v>1359.078</v>
      </c>
      <c r="P19" s="61" t="n">
        <f aca="false">O19+P20</f>
        <v>1672.591</v>
      </c>
      <c r="Q19" s="61" t="n">
        <f aca="false">P19+Q20</f>
        <v>1983.605</v>
      </c>
      <c r="R19" s="61" t="n">
        <f aca="false">Q19+R20</f>
        <v>2292.12</v>
      </c>
      <c r="S19" s="61" t="n">
        <f aca="false">R19+S20</f>
        <v>2598.136</v>
      </c>
      <c r="T19" s="61" t="n">
        <f aca="false">S19+T20</f>
        <v>2901.653</v>
      </c>
      <c r="U19" s="61" t="n">
        <f aca="false">T19+U20</f>
        <v>3202.671</v>
      </c>
      <c r="V19" s="69" t="n">
        <f aca="false">U19+V20</f>
        <v>3501.19</v>
      </c>
      <c r="X19" s="39"/>
    </row>
    <row r="20" customFormat="false" ht="12.75" hidden="false" customHeight="false" outlineLevel="0" collapsed="false">
      <c r="A20" s="38" t="s">
        <v>44</v>
      </c>
      <c r="B20" s="70"/>
      <c r="C20" s="70" t="n">
        <f aca="false">B8+B4*B5*($B7/100*$C12/100+(1-$B7/100)*$C13/100)-F12</f>
        <v>586</v>
      </c>
      <c r="D20" s="70" t="n">
        <f aca="false">$B4*$B5*(1-C15*$B9/100)*($C12/100*$B7/100+($C13/100*(1-$B7/100)))-$F12</f>
        <v>343.501</v>
      </c>
      <c r="E20" s="70" t="n">
        <f aca="false">$B4*$B5*(1-D15*$B9/100)*($C12/100*$B7/100+($C13/100*(1-$B7/100)))-$F12</f>
        <v>341.002</v>
      </c>
      <c r="F20" s="70" t="n">
        <f aca="false">$B4*$B5*(1-E15*$B9/100)*($C12/100*$B7/100+($C13/100*(1-$B7/100)))-$F12</f>
        <v>338.503</v>
      </c>
      <c r="G20" s="70" t="n">
        <f aca="false">$B4*$B5*(1-F15*$B9/100)*($C12/100*$B7/100+($C13/100*(1-$B7/100)))-$F12</f>
        <v>336.004</v>
      </c>
      <c r="H20" s="70" t="n">
        <f aca="false">$B4*$B5*(1-G15*$B9/100)*($C12/100*$B7/100+($C13/100*(1-$B7/100)))-$F12</f>
        <v>333.505</v>
      </c>
      <c r="I20" s="70" t="n">
        <f aca="false">$B4*$B5*(1-H15*$B9/100)*($C12/100*$B7/100+($C13/100*(1-$B7/100)))-$F12</f>
        <v>331.006</v>
      </c>
      <c r="J20" s="70" t="n">
        <f aca="false">$B4*$B5*(1-I15*$B9/100)*($C12/100*$B7/100+($C13/100*(1-$B7/100)))-$F12</f>
        <v>328.507</v>
      </c>
      <c r="K20" s="70" t="n">
        <f aca="false">$B4*$B5*(1-J15*$B9/100)*($C12/100*$B7/100+($C13/100*(1-$B7/100)))-$F12</f>
        <v>326.008</v>
      </c>
      <c r="L20" s="70" t="n">
        <f aca="false">$B4*$B5*(1-K15*$B9/100)*($C12/100*$B7/100+($C13/100*(1-$B7/100)))-$F12</f>
        <v>323.509</v>
      </c>
      <c r="M20" s="70" t="n">
        <f aca="false">$B4*$B5*(1-L15*$B9/100)*($C12/100*$B7/100+($C13/100*(1-$B7/100)))-$F12</f>
        <v>321.01</v>
      </c>
      <c r="N20" s="70" t="n">
        <f aca="false">$B4*$B5*(1-M15*$B9/100)*($C12/100*$B7/100+($C13/100*(1-$B7/100)))-$F12</f>
        <v>318.511</v>
      </c>
      <c r="O20" s="70" t="n">
        <f aca="false">$B4*$B5*(1-N15*$B9/100)*($C12/100*$B7/100+($C13/100*(1-$B7/100)))-$F12</f>
        <v>316.012</v>
      </c>
      <c r="P20" s="70" t="n">
        <f aca="false">$B4*$B5*(1-O15*$B9/100)*($C12/100*$B7/100+($C13/100*(1-$B7/100)))-$F12</f>
        <v>313.513</v>
      </c>
      <c r="Q20" s="70" t="n">
        <f aca="false">$B4*$B5*(1-P15*$B9/100)*($C12/100*$B7/100+($C13/100*(1-$B7/100)))-$F12</f>
        <v>311.014</v>
      </c>
      <c r="R20" s="70" t="n">
        <f aca="false">$B4*$B5*(1-Q15*$B9/100)*($C12/100*$B7/100+($C13/100*(1-$B7/100)))-$F12</f>
        <v>308.515</v>
      </c>
      <c r="S20" s="70" t="n">
        <f aca="false">$B4*$B5*(1-R15*$B9/100)*($C12/100*$B7/100+($C13/100*(1-$B7/100)))-$F12</f>
        <v>306.016</v>
      </c>
      <c r="T20" s="70" t="n">
        <f aca="false">$B4*$B5*(1-S15*$B9/100)*($C12/100*$B7/100+($C13/100*(1-$B7/100)))-$F12</f>
        <v>303.517</v>
      </c>
      <c r="U20" s="70" t="n">
        <f aca="false">$B4*$B5*(1-T15*$B9/100)*($C12/100*$B7/100+($C13/100*(1-$B7/100)))-$F12</f>
        <v>301.018</v>
      </c>
      <c r="V20" s="70" t="n">
        <f aca="false">$B4*$B5*(1-U15*$B9/100)*($C12/100*$B7/100+($C13/100*(1-$B7/100)))-$F12</f>
        <v>298.519</v>
      </c>
      <c r="X20" s="39"/>
    </row>
    <row r="21" customFormat="false" ht="12.75" hidden="false" customHeight="false" outlineLevel="0" collapsed="false">
      <c r="B21" s="39"/>
      <c r="C21" s="71" t="s">
        <v>45</v>
      </c>
      <c r="D21" s="72"/>
      <c r="E21" s="7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X21" s="39"/>
    </row>
    <row r="22" customFormat="false" ht="12.75" hidden="false" customHeight="false" outlineLevel="0" collapsed="false">
      <c r="B22" s="39"/>
      <c r="C22" s="71"/>
      <c r="D22" s="72"/>
      <c r="E22" s="72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X22" s="39"/>
    </row>
    <row r="23" customFormat="false" ht="15" hidden="false" customHeight="false" outlineLevel="0" collapsed="false">
      <c r="A23" s="73" t="s">
        <v>46</v>
      </c>
      <c r="B23" s="74" t="s">
        <v>47</v>
      </c>
    </row>
    <row r="24" customFormat="false" ht="12.75" hidden="false" customHeight="true" outlineLevel="0" collapsed="false">
      <c r="B24" s="74" t="s">
        <v>48</v>
      </c>
    </row>
    <row r="25" customFormat="false" ht="12.75" hidden="false" customHeight="true" outlineLevel="0" collapsed="false">
      <c r="B25" s="74" t="s">
        <v>49</v>
      </c>
    </row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6">
    <mergeCell ref="A1:R1"/>
    <mergeCell ref="D2:N2"/>
    <mergeCell ref="A3:B3"/>
    <mergeCell ref="C3:O3"/>
    <mergeCell ref="N4:P4"/>
    <mergeCell ref="Q4:R4"/>
    <mergeCell ref="O5:P5"/>
    <mergeCell ref="Q5:R5"/>
    <mergeCell ref="O6:P6"/>
    <mergeCell ref="Q6:R6"/>
    <mergeCell ref="O7:P7"/>
    <mergeCell ref="Q7:R7"/>
    <mergeCell ref="O8:P8"/>
    <mergeCell ref="Q8:R8"/>
    <mergeCell ref="H10:L10"/>
    <mergeCell ref="O10:R10"/>
  </mergeCells>
  <printOptions headings="false" gridLines="false" gridLinesSet="true" horizontalCentered="false" verticalCentered="false"/>
  <pageMargins left="0.196527777777778" right="0.196527777777778" top="0.886111111111111" bottom="0.886111111111111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1.859375" defaultRowHeight="12.75" customHeight="true" zeroHeight="false" outlineLevelRow="0" outlineLevelCol="0"/>
  <cols>
    <col collapsed="false" customWidth="true" hidden="false" outlineLevel="0" max="1" min="1" style="1" width="26.12"/>
    <col collapsed="false" customWidth="true" hidden="false" outlineLevel="0" max="2" min="2" style="1" width="6.15"/>
    <col collapsed="false" customWidth="true" hidden="false" outlineLevel="0" max="3" min="3" style="1" width="8"/>
    <col collapsed="false" customWidth="true" hidden="false" outlineLevel="0" max="4" min="4" style="1" width="100"/>
    <col collapsed="false" customWidth="true" hidden="false" outlineLevel="0" max="6" min="5" style="1" width="6.71"/>
    <col collapsed="false" customWidth="true" hidden="false" outlineLevel="0" max="7" min="7" style="1" width="27.3"/>
    <col collapsed="false" customWidth="true" hidden="false" outlineLevel="0" max="21" min="8" style="1" width="6.71"/>
    <col collapsed="false" customWidth="true" hidden="false" outlineLevel="0" max="22" min="22" style="1" width="7.42"/>
  </cols>
  <sheetData>
    <row r="1" customFormat="false" ht="27" hidden="false" customHeight="true" outlineLevel="0" collapsed="false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9.5" hidden="false" customHeight="true" outlineLevel="0" collapsed="false">
      <c r="A2" s="3" t="s">
        <v>2</v>
      </c>
      <c r="B2" s="3"/>
    </row>
    <row r="3" s="79" customFormat="true" ht="18" hidden="false" customHeight="true" outlineLevel="0" collapsed="false">
      <c r="A3" s="75" t="str">
        <f aca="false">Calculs!A4</f>
        <v>Puissance de l’installation :</v>
      </c>
      <c r="B3" s="76" t="n">
        <f aca="false">Calculs!B4</f>
        <v>3000</v>
      </c>
      <c r="C3" s="77" t="str">
        <f aca="false">Calculs!C4</f>
        <v>Wc</v>
      </c>
      <c r="D3" s="78" t="s">
        <v>51</v>
      </c>
      <c r="G3" s="8"/>
    </row>
    <row r="4" s="79" customFormat="true" ht="25.5" hidden="false" customHeight="true" outlineLevel="0" collapsed="false">
      <c r="A4" s="75" t="str">
        <f aca="false">Calculs!A5</f>
        <v>Indice de production :</v>
      </c>
      <c r="B4" s="80" t="n">
        <f aca="false">Calculs!B5</f>
        <v>1.4</v>
      </c>
      <c r="C4" s="77" t="str">
        <f aca="false">Calculs!C5</f>
        <v>kWh/Wc</v>
      </c>
      <c r="D4" s="78" t="s">
        <v>52</v>
      </c>
    </row>
    <row r="5" s="79" customFormat="true" ht="18" hidden="false" customHeight="true" outlineLevel="0" collapsed="false">
      <c r="A5" s="75" t="str">
        <f aca="false">Calculs!A6</f>
        <v>Prix d’achat du Wc avec 3aPV :</v>
      </c>
      <c r="B5" s="80" t="n">
        <f aca="false">Calculs!B6</f>
        <v>1.028</v>
      </c>
      <c r="C5" s="77" t="str">
        <f aca="false">Calculs!C6</f>
        <v>€ TTC</v>
      </c>
      <c r="D5" s="78" t="s">
        <v>53</v>
      </c>
    </row>
    <row r="6" s="79" customFormat="true" ht="39.75" hidden="false" customHeight="true" outlineLevel="0" collapsed="false">
      <c r="A6" s="75" t="str">
        <f aca="false">Calculs!A7</f>
        <v>Taux d’autoconsommation :</v>
      </c>
      <c r="B6" s="76" t="n">
        <f aca="false">Calculs!B7</f>
        <v>30</v>
      </c>
      <c r="C6" s="77" t="str">
        <f aca="false">Calculs!C7</f>
        <v> %</v>
      </c>
      <c r="D6" s="81" t="s">
        <v>54</v>
      </c>
    </row>
    <row r="7" s="79" customFormat="true" ht="26.1" hidden="false" customHeight="true" outlineLevel="0" collapsed="false">
      <c r="A7" s="75" t="str">
        <f aca="false">Calculs!A8</f>
        <v>Prime "auto-consommation" :</v>
      </c>
      <c r="B7" s="76" t="n">
        <f aca="false">Calculs!B8</f>
        <v>240</v>
      </c>
      <c r="C7" s="77" t="str">
        <f aca="false">Calculs!C8</f>
        <v>€</v>
      </c>
      <c r="D7" s="81" t="s">
        <v>55</v>
      </c>
      <c r="U7" s="82"/>
    </row>
    <row r="8" s="79" customFormat="true" ht="18" hidden="false" customHeight="true" outlineLevel="0" collapsed="false">
      <c r="A8" s="75" t="str">
        <f aca="false">Calculs!A9</f>
        <v>Décroissance de la production :</v>
      </c>
      <c r="B8" s="83" t="n">
        <f aca="false">Calculs!B9</f>
        <v>0.7</v>
      </c>
      <c r="C8" s="77" t="str">
        <f aca="false">Calculs!C9</f>
        <v> %/an</v>
      </c>
      <c r="D8" s="81" t="s">
        <v>56</v>
      </c>
    </row>
    <row r="9" s="79" customFormat="true" ht="18" hidden="false" customHeight="true" outlineLevel="0" collapsed="false">
      <c r="A9" s="75" t="str">
        <f aca="false">Calculs!A10</f>
        <v>Augmentation de l’électricité :</v>
      </c>
      <c r="B9" s="83" t="n">
        <f aca="false">Calculs!B10</f>
        <v>3</v>
      </c>
      <c r="C9" s="77" t="str">
        <f aca="false">Calculs!C10</f>
        <v> %/an</v>
      </c>
      <c r="D9" s="81" t="s">
        <v>57</v>
      </c>
    </row>
    <row r="10" customFormat="false" ht="7.5" hidden="false" customHeight="true" outlineLevel="0" collapsed="false">
      <c r="A10" s="84"/>
      <c r="B10" s="84"/>
      <c r="C10" s="84"/>
      <c r="D10" s="85"/>
    </row>
    <row r="11" customFormat="false" ht="12.75" hidden="false" customHeight="false" outlineLevel="0" collapsed="false">
      <c r="A11" s="86" t="str">
        <f aca="false">Calculs!A11</f>
        <v>En "Vente totale" :</v>
      </c>
      <c r="B11" s="87"/>
      <c r="C11" s="87"/>
      <c r="D11" s="88"/>
    </row>
    <row r="12" s="79" customFormat="true" ht="18" hidden="false" customHeight="true" outlineLevel="0" collapsed="false">
      <c r="A12" s="89" t="str">
        <f aca="false">Calculs!B11</f>
        <v>Achat</v>
      </c>
      <c r="B12" s="90" t="n">
        <f aca="false">Calculs!C11</f>
        <v>0</v>
      </c>
      <c r="C12" s="77" t="str">
        <f aca="false">Calculs!D11</f>
        <v> c€/kWh</v>
      </c>
      <c r="D12" s="91" t="s">
        <v>58</v>
      </c>
      <c r="E12" s="77"/>
    </row>
    <row r="13" s="79" customFormat="true" ht="18" hidden="false" customHeight="true" outlineLevel="0" collapsed="false">
      <c r="A13" s="75" t="str">
        <f aca="false">Calculs!J11</f>
        <v>Enedis raccordement :</v>
      </c>
      <c r="B13" s="76" t="n">
        <f aca="false">Calculs!K11</f>
        <v>513</v>
      </c>
      <c r="C13" s="77" t="str">
        <f aca="false">Calculs!L12</f>
        <v>€</v>
      </c>
      <c r="D13" s="91" t="s">
        <v>59</v>
      </c>
      <c r="E13" s="77"/>
    </row>
    <row r="14" s="79" customFormat="true" ht="18" hidden="false" customHeight="true" outlineLevel="0" collapsed="false">
      <c r="A14" s="75" t="str">
        <f aca="false">Calculs!P11</f>
        <v>Tranchée+câble+RGE :</v>
      </c>
      <c r="B14" s="76" t="n">
        <f aca="false">Calculs!Q11</f>
        <v>700</v>
      </c>
      <c r="C14" s="77" t="str">
        <f aca="false">Calculs!R12</f>
        <v>€</v>
      </c>
      <c r="D14" s="91" t="s">
        <v>60</v>
      </c>
      <c r="E14" s="77"/>
    </row>
    <row r="15" customFormat="false" ht="7.5" hidden="false" customHeight="true" outlineLevel="0" collapsed="false">
      <c r="A15" s="92"/>
      <c r="B15" s="84"/>
      <c r="C15" s="84"/>
      <c r="D15" s="93"/>
      <c r="E15" s="5"/>
    </row>
    <row r="16" customFormat="false" ht="12.75" hidden="false" customHeight="false" outlineLevel="0" collapsed="false">
      <c r="A16" s="94" t="str">
        <f aca="false">Calculs!A12</f>
        <v>En "Auto-consommation" :</v>
      </c>
      <c r="B16" s="87"/>
      <c r="C16" s="87"/>
      <c r="D16" s="95"/>
      <c r="E16" s="5"/>
    </row>
    <row r="17" customFormat="false" ht="46.25" hidden="false" customHeight="false" outlineLevel="0" collapsed="false">
      <c r="A17" s="96" t="str">
        <f aca="false">Calculs!B12</f>
        <v>Conso :</v>
      </c>
      <c r="B17" s="97" t="n">
        <f aca="false">Calculs!C12</f>
        <v>19</v>
      </c>
      <c r="C17" s="87" t="str">
        <f aca="false">Calculs!D12</f>
        <v> c€/kWh</v>
      </c>
      <c r="D17" s="98" t="s">
        <v>61</v>
      </c>
      <c r="E17" s="99"/>
      <c r="F17" s="99"/>
    </row>
    <row r="18" s="79" customFormat="true" ht="26.1" hidden="false" customHeight="true" outlineLevel="0" collapsed="false">
      <c r="A18" s="100" t="str">
        <f aca="false">Calculs!B13</f>
        <v>Achat</v>
      </c>
      <c r="B18" s="80" t="n">
        <f aca="false">Calculs!C13</f>
        <v>4</v>
      </c>
      <c r="C18" s="77" t="str">
        <f aca="false">Calculs!D13</f>
        <v> c€/kWh</v>
      </c>
      <c r="D18" s="91" t="s">
        <v>62</v>
      </c>
      <c r="E18" s="77"/>
      <c r="I18" s="75"/>
    </row>
    <row r="19" s="79" customFormat="true" ht="18.65" hidden="false" customHeight="true" outlineLevel="0" collapsed="false">
      <c r="A19" s="101" t="str">
        <f aca="false">Calculs!J12</f>
        <v>Enedis raccordement :</v>
      </c>
      <c r="B19" s="76" t="n">
        <f aca="false">Calculs!K12</f>
        <v>0</v>
      </c>
      <c r="C19" s="77" t="str">
        <f aca="false">Calculs!L12</f>
        <v>€</v>
      </c>
      <c r="D19" s="91" t="s">
        <v>59</v>
      </c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104"/>
      <c r="V19" s="104"/>
    </row>
    <row r="20" s="79" customFormat="true" ht="25.5" hidden="false" customHeight="true" outlineLevel="0" collapsed="false">
      <c r="A20" s="101" t="str">
        <f aca="false">Calculs!P12</f>
        <v>Disjoncteur + RGE :</v>
      </c>
      <c r="B20" s="76" t="n">
        <f aca="false">Calculs!Q12</f>
        <v>100</v>
      </c>
      <c r="C20" s="77" t="str">
        <f aca="false">Calculs!R12</f>
        <v>€</v>
      </c>
      <c r="D20" s="105" t="s">
        <v>63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customFormat="false" ht="7.5" hidden="false" customHeight="true" outlineLevel="0" collapsed="false">
      <c r="A21" s="106"/>
      <c r="B21" s="107"/>
      <c r="C21" s="84"/>
      <c r="D21" s="108"/>
    </row>
    <row r="22" s="79" customFormat="true" ht="39.75" hidden="false" customHeight="true" outlineLevel="0" collapsed="false">
      <c r="A22" s="109"/>
      <c r="B22" s="109"/>
      <c r="C22" s="77"/>
      <c r="D22" s="110" t="s">
        <v>64</v>
      </c>
    </row>
    <row r="23" customFormat="false" ht="12.75" hidden="false" customHeight="false" outlineLevel="0" collapsed="false">
      <c r="A23" s="87"/>
      <c r="B23" s="87"/>
      <c r="C23" s="87"/>
      <c r="D23" s="111"/>
    </row>
    <row r="24" customFormat="false" ht="12.75" hidden="false" customHeight="false" outlineLevel="0" collapsed="false">
      <c r="A24" s="87"/>
      <c r="B24" s="87"/>
      <c r="C24" s="87"/>
      <c r="D24" s="112"/>
    </row>
    <row r="25" customFormat="false" ht="12.75" hidden="false" customHeight="false" outlineLevel="0" collapsed="false">
      <c r="A25" s="87"/>
      <c r="B25" s="87"/>
      <c r="C25" s="87"/>
      <c r="D25" s="112"/>
    </row>
    <row r="26" customFormat="false" ht="12.75" hidden="false" customHeight="false" outlineLevel="0" collapsed="false">
      <c r="D26" s="112"/>
    </row>
    <row r="27" customFormat="false" ht="12.75" hidden="false" customHeight="false" outlineLevel="0" collapsed="false">
      <c r="D27" s="112"/>
    </row>
    <row r="28" customFormat="false" ht="12.75" hidden="false" customHeight="false" outlineLevel="0" collapsed="false">
      <c r="D28" s="112"/>
    </row>
    <row r="29" customFormat="false" ht="12.75" hidden="false" customHeight="false" outlineLevel="0" collapsed="false">
      <c r="D29" s="112"/>
    </row>
    <row r="30" customFormat="false" ht="12.75" hidden="false" customHeight="false" outlineLevel="0" collapsed="false">
      <c r="D30" s="112"/>
    </row>
  </sheetData>
  <mergeCells count="2">
    <mergeCell ref="A1:D1"/>
    <mergeCell ref="A2:B2"/>
  </mergeCells>
  <printOptions headings="false" gridLines="false" gridLinesSet="true" horizontalCentered="false" verticalCentered="false"/>
  <pageMargins left="0.39375" right="0.39375" top="0.659027777777778" bottom="0.492361111111111" header="0.39375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2022-03-26T18:02:17Z</dcterms:created>
  <dc:creator/>
  <dc:description/>
  <dc:language>fr-CH</dc:language>
  <cp:lastModifiedBy/>
  <dcterms:modified xsi:type="dcterms:W3CDTF">2025-12-24T16:03:34Z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